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039392\Desktop\"/>
    </mc:Choice>
  </mc:AlternateContent>
  <bookViews>
    <workbookView xWindow="480" yWindow="120" windowWidth="18192" windowHeight="12336"/>
  </bookViews>
  <sheets>
    <sheet name="Region Sjælland, fase 0B" sheetId="1" r:id="rId1"/>
  </sheets>
  <calcPr calcId="162913"/>
</workbook>
</file>

<file path=xl/calcChain.xml><?xml version="1.0" encoding="utf-8"?>
<calcChain xmlns="http://schemas.openxmlformats.org/spreadsheetml/2006/main">
  <c r="AM5" i="1" l="1"/>
  <c r="AN5" i="1"/>
  <c r="AO5" i="1"/>
  <c r="AP5" i="1"/>
  <c r="AQ5" i="1"/>
  <c r="AL6" i="1"/>
  <c r="AL7" i="1"/>
  <c r="AL13" i="1"/>
  <c r="AL14" i="1"/>
  <c r="AF15" i="1"/>
  <c r="AR5" i="1" l="1"/>
</calcChain>
</file>

<file path=xl/sharedStrings.xml><?xml version="1.0" encoding="utf-8"?>
<sst xmlns="http://schemas.openxmlformats.org/spreadsheetml/2006/main" count="270" uniqueCount="148">
  <si>
    <t>Der er fundet oplysninger om deponering af betydelige mængder organisk materiale på lokaliteten det vurderes derfor at der er stor risiko for matan gas emmission, Historisk datablad, side 3. Perkolat prøven understøttter ikke ehlt dette. Det foreslås derfor at der søges ydreligere information. Det vurders at lokaliteten muligvis er egnet.</t>
  </si>
  <si>
    <t>Middel 1 Ringe data</t>
  </si>
  <si>
    <t>Losseplads/genbrugsplads?</t>
  </si>
  <si>
    <t>God</t>
  </si>
  <si>
    <t>Græs med få træer/buske</t>
  </si>
  <si>
    <t>Delvist befæstet omr.</t>
  </si>
  <si>
    <t>Middel</t>
  </si>
  <si>
    <t>RSj</t>
  </si>
  <si>
    <t>Offentl</t>
  </si>
  <si>
    <t>Fyld- og losseplads,Industri, produktion</t>
  </si>
  <si>
    <t>Nej</t>
  </si>
  <si>
    <t>Ja</t>
  </si>
  <si>
    <t>NULL</t>
  </si>
  <si>
    <t>90.03.10</t>
  </si>
  <si>
    <t>Risø Losseplads</t>
  </si>
  <si>
    <t>Frederiksborgvej 399 4000 Roskilde</t>
  </si>
  <si>
    <t>V1 og V2 kortlagt</t>
  </si>
  <si>
    <t>265-00020</t>
  </si>
  <si>
    <t>Der er rapporteret dagrenovation, men der er ikke fundet gas eller perkolatprøver. Der er dog oplysninger om at disse er udtaget så de må befinde sig et andet sted. Lossepladsen se ubenyttet ud men er beliggende op ad en skole som muligvis benytter den i deres legeplads, men det er langt fra sikkert.</t>
  </si>
  <si>
    <t>Rekreativ/institution</t>
  </si>
  <si>
    <t>Træer/græs</t>
  </si>
  <si>
    <t>Råstofgrav, meget tæt på institution</t>
  </si>
  <si>
    <t>Andre inst. Bl.a. skoler, plejehjem, hospitaler</t>
  </si>
  <si>
    <t>Losseplads</t>
  </si>
  <si>
    <t>Lynghøjen 107, Svogerslev 4000 Roskilde</t>
  </si>
  <si>
    <t>V2 kortlagt</t>
  </si>
  <si>
    <t>Lynghøjskolen, Lyngager Råstofgrav</t>
  </si>
  <si>
    <t>265-00015</t>
  </si>
  <si>
    <t xml:space="preserve">Der er i 1993 lavet en omfattende gas undersøgelse på lokaliteten. Den højeste målte metan koncentration var på 15.6 cpt vol/vol. Der er ikke lavet yderligere målinger. Det er vanskligt at sige om produktionen er aftaget eller steget siden, hvorfor nyere måliger ville være at foretrække for at afklare den nuværende metan produktion. </t>
  </si>
  <si>
    <t>Ser ubenyttet ud</t>
  </si>
  <si>
    <t>Gærs</t>
  </si>
  <si>
    <t>Genbrugsstation med tilhørende losseplads</t>
  </si>
  <si>
    <t>Parkeringspl. vejanlæg, oplagspl. (ikke følsomme arealer)</t>
  </si>
  <si>
    <t>90.02.10</t>
  </si>
  <si>
    <t>Fyld- og lossepladser</t>
  </si>
  <si>
    <t>Nystedvej 54A 4990 Sakskøbing</t>
  </si>
  <si>
    <t>Losseplads V/Krenkerup gods</t>
  </si>
  <si>
    <t>387-00001</t>
  </si>
  <si>
    <t>Der er lavet flere mindre runder med gas undersøgelser og ingen viser tegn på metan dannelse. Den seneste er fra 2013.</t>
  </si>
  <si>
    <t>Ikke egnet</t>
  </si>
  <si>
    <t>Rekretivit omr. Eng med stier</t>
  </si>
  <si>
    <t>God, stier</t>
  </si>
  <si>
    <t>Græs/buske</t>
  </si>
  <si>
    <t>Der ligger et enkelt hus på pladsen og den er tæt på beyggelse men umidelbart ser den ud som et ubenyttet rekreativti omr. Måsek kan noget af omr. Benyttes</t>
  </si>
  <si>
    <t>Alment tilgængeligt område,Andre inst. Bl.a. skoler, plejehjem, hospitaler,Kontor- og erhverv</t>
  </si>
  <si>
    <t>Skovvænget 13 og 30 4874 Gedser</t>
  </si>
  <si>
    <t>Losseplads ved Gedser Naturskole</t>
  </si>
  <si>
    <t>395-00011</t>
  </si>
  <si>
    <t>Der er ikke fundet et egengligt undersøgelses notat, men det er noteret at der er deponeret dagrenovation og slam.</t>
  </si>
  <si>
    <t>Ukendt, Alment tilgængeligt, rekreativit omr?</t>
  </si>
  <si>
    <t>Græs meget få buske</t>
  </si>
  <si>
    <t>Ser fin ud</t>
  </si>
  <si>
    <t>Alment tilgængeligt område,Andre inst. Bl.a. skoler, plejehjem, hospitaler,Landbrug</t>
  </si>
  <si>
    <t>Losseplads, Kajsholm, Haslev</t>
  </si>
  <si>
    <t>Bråbyvej 79 4690 Haslev</t>
  </si>
  <si>
    <t>313-00082</t>
  </si>
  <si>
    <t>Der er en rimelig god beskrivelse af affladssammmensætningen som indikerer at der ikke er deponeret organisk materiale på lokaliteten. Dette understøttes af perkolatmålingerne hvor der er fundet meget lave koncentrationer af ammonium og NVOC. Der ud over gennemskæres loklaiteten af en motrovej og er af begrænset omfang. Det kortlagte areal er ikke representativt.</t>
  </si>
  <si>
    <t>Mulgvisboldebaner</t>
  </si>
  <si>
    <t>Græs/hæk</t>
  </si>
  <si>
    <t>Mulæigvis boldebaner, svær at gennemskue, tæt på beboelse</t>
  </si>
  <si>
    <t>Alment tilgængeligt område,Industri, produktion,Parkeringspl. vejanlæg, oplagspl. (ikke følsomme arealer)</t>
  </si>
  <si>
    <t>Gammel Vindingevej 40-42 4000 Roskilde</t>
  </si>
  <si>
    <t>LUXOL, Sjællands Emulsionsfabrik, Losseplads</t>
  </si>
  <si>
    <t>265-00010</t>
  </si>
  <si>
    <t>Der er lavet en rigtig god undersøgelse i 1993 som klart dokumentere at der produceres gas fra lossepladsen (optil 70 % vol/vol). Desværre er den over 20 år gammel. Der er efterfølgende taget prøver ved siden af lossepladsne senest i 2008 hvor der ikke konstateres metan. Der har dog ikke i den periode (1998-2008) hvor der er moniteret i i boringerne 11, 911, 912 og 913 fundet ret høje koncentrationer, så det er muligt at lokationen ikke er representativ for den samlede gas produktion fra lossepladsen. Nye gas prøver fra lossepladsne havde været ideelt.</t>
  </si>
  <si>
    <t>Egnet</t>
  </si>
  <si>
    <t>Græs/ingenting</t>
  </si>
  <si>
    <t>Ser god ud, pladsen er væsentligt større end det kortlagte areal</t>
  </si>
  <si>
    <t>Alment tilgængeligt område,Andre inst. Bl.a. skoler, plejehjem, hospitaler,Havneareal</t>
  </si>
  <si>
    <t>Digevej 4760 Vordingborg</t>
  </si>
  <si>
    <t>Trællemarkens Losseplads</t>
  </si>
  <si>
    <t>397-00001</t>
  </si>
  <si>
    <t>Der er lavet gantagne gasundersøgler, sidste gang i 2000. Der er målt op til 67,9 % metan i et relativt stort område som i dag er delvist bebygget. Det ser dog også ud til at at ca. halvdelen af det gasproducerende område er ubenyttet. Det er derfor muligt at dette kan benyttes til biocover. Der er primært deponeret husholdningsaffald.</t>
  </si>
  <si>
    <t>Middel 3 fysiske forhold</t>
  </si>
  <si>
    <t>Genbrugsstation/havneområde</t>
  </si>
  <si>
    <t>Græs buske træer</t>
  </si>
  <si>
    <t>En stor del af arealet er havne område/genbrugsplads?, men der ligger muligvis enegnet losseplads lidt  syd/vest for midten</t>
  </si>
  <si>
    <t xml:space="preserve"> Fra 1977</t>
  </si>
  <si>
    <t>OK-plads,</t>
  </si>
  <si>
    <t>Industri, produktion</t>
  </si>
  <si>
    <t>Losseplads, Nykøbing Havn</t>
  </si>
  <si>
    <t>Fregatvej, snekkevej 9a m.m., Nyk. Sj. 4500 Nykøbing Sj.</t>
  </si>
  <si>
    <t>Losseplads, Nykøbing Sj. Havn</t>
  </si>
  <si>
    <t>327-00032</t>
  </si>
  <si>
    <t>Der er kun udtaget vandprøver for XOCer og beskrivelsen af affaldssammensætningen er mangelfuld. Desuden benyttes en stpr del af arealet til boldbaner og det er derfor mindre sansynligt at dette kan benyttes til Biocover.</t>
  </si>
  <si>
    <t>Sports faciliteter</t>
  </si>
  <si>
    <t>Beliggende midt i stort sports areal, men den nord vestlige enden kan måske bruges</t>
  </si>
  <si>
    <t>Alment tilgængeligt område,Parkeringspl. vejanlæg, oplagspl. (ikke følsomme arealer)</t>
  </si>
  <si>
    <t>Losseplads, Munkesøen</t>
  </si>
  <si>
    <t>Stadion Alle 13 4400 Kalundborg</t>
  </si>
  <si>
    <t>323-00130</t>
  </si>
  <si>
    <t>Der er i midt 1980erne lavet en undersøgelse for at belyse lossepladsens påvirkning på havet. Der var ikke nogen påvirkning af havet, se  BREV Vestsjællands Amt, 22 april 1994. Der er ikke fundet resultater fra undersøgelsen. Det kan ikke udelukkes at lokaliteten kan være relevant men da der ikke foreligger undersøgelsesresultater bliver lokaliteten placeret i gruppe Middel 1.</t>
  </si>
  <si>
    <t>Græs/eng</t>
  </si>
  <si>
    <t>Der er parkeringspalds i den ene ende men også et storrt græsbevokset areal</t>
  </si>
  <si>
    <t>Kommunal losseplads, Dragerup</t>
  </si>
  <si>
    <t>Dragerupvej 9A, 60, Strandmøllevej 249 4300 Holbæk</t>
  </si>
  <si>
    <t>315-00137</t>
  </si>
  <si>
    <t>Der er etableret pilot projekt på lokaliteten. Situationsplan mangler</t>
  </si>
  <si>
    <t>Rekreativt/skov</t>
  </si>
  <si>
    <t>Træer/buske/græs spredt</t>
  </si>
  <si>
    <t>Der går en vej igenne og en mindre dela af arealet er befæstet men ellers ser den egnet ud</t>
  </si>
  <si>
    <t>Andet,Kontor- og erhverv,Parkeringspl. vejanlæg, oplagspl. (ikke følsomme arealer),Ubenyttet, ikke alment tilgængelig</t>
  </si>
  <si>
    <t>Tangmosevej 88-90-92, 98-100-102-104-106, (108); Kbh.svej 1 4600 Køge</t>
  </si>
  <si>
    <t>Køge Losseplads</t>
  </si>
  <si>
    <t>259-00001</t>
  </si>
  <si>
    <t>ton</t>
  </si>
  <si>
    <t>År</t>
  </si>
  <si>
    <t>Begrundelse</t>
  </si>
  <si>
    <t>Kategori</t>
  </si>
  <si>
    <t>Øvrig arealanvendelse</t>
  </si>
  <si>
    <t>Tilgængelighed</t>
  </si>
  <si>
    <t>Beplantning</t>
  </si>
  <si>
    <t>Kommentar</t>
  </si>
  <si>
    <t>Egnethed</t>
  </si>
  <si>
    <t>VMR kommentarer</t>
  </si>
  <si>
    <t>Information fra dubletter</t>
  </si>
  <si>
    <t>Kommentarer fra regionernes KS</t>
  </si>
  <si>
    <t>Region</t>
  </si>
  <si>
    <t>Ejerforholdtype</t>
  </si>
  <si>
    <t>Nuværende anvendelser</t>
  </si>
  <si>
    <t>AutoNatur2000</t>
  </si>
  <si>
    <t>AutoOSD</t>
  </si>
  <si>
    <t>AutoIndvindingsopland</t>
  </si>
  <si>
    <t>Undersoegt</t>
  </si>
  <si>
    <t>NyVurderetNatur2000</t>
  </si>
  <si>
    <t>NyVurderetOSD</t>
  </si>
  <si>
    <t>NyVurderetIndvindingsopland</t>
  </si>
  <si>
    <t>Filter - Stof</t>
  </si>
  <si>
    <t>til</t>
  </si>
  <si>
    <t>fra</t>
  </si>
  <si>
    <t>Filter - Branche</t>
  </si>
  <si>
    <t>Filter - Aktiviteter</t>
  </si>
  <si>
    <t>Y-koordinat</t>
  </si>
  <si>
    <t>X-koordinat</t>
  </si>
  <si>
    <t>StatusArealm2</t>
  </si>
  <si>
    <t>HovedAdresse</t>
  </si>
  <si>
    <t>LokalitetsStatus</t>
  </si>
  <si>
    <t>Filter - Lokalitetsnavn</t>
  </si>
  <si>
    <t>LokalitetsNavn</t>
  </si>
  <si>
    <t>LokalitetsNummer</t>
  </si>
  <si>
    <t>Middel 3 Fysiske forhold</t>
  </si>
  <si>
    <t>Middel 2 Middel lokalitet</t>
  </si>
  <si>
    <t>Masse</t>
  </si>
  <si>
    <t>Alder</t>
  </si>
  <si>
    <t>Resultat</t>
  </si>
  <si>
    <t>Fase 0B</t>
  </si>
  <si>
    <t>GIS Screening</t>
  </si>
  <si>
    <t>FASE 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</si>
</sst>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7"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1"/>
      <name val="Calibri"/>
      <family val="2"/>
      <scheme val="minor"/>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6"/>
        <bgColor indexed="64"/>
      </patternFill>
    </fill>
  </fills>
  <borders count="6">
    <border>
      <left/>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cellStyleXfs>
  <cellXfs count="40">
    <xf numFmtId="0" fontId="0" fillId="0" borderId="0" xfId="0"/>
    <xf numFmtId="0" fontId="0" fillId="0" borderId="1" xfId="0" applyBorder="1"/>
    <xf numFmtId="0" fontId="0" fillId="0" borderId="0" xfId="0" applyAlignment="1">
      <alignment horizontal="left"/>
    </xf>
    <xf numFmtId="165" fontId="0" fillId="0" borderId="0" xfId="1" applyNumberFormat="1" applyFont="1" applyAlignment="1">
      <alignment horizontal="left"/>
    </xf>
    <xf numFmtId="1" fontId="0" fillId="0" borderId="0" xfId="0" applyNumberFormat="1" applyAlignment="1">
      <alignment horizontal="right"/>
    </xf>
    <xf numFmtId="0" fontId="4" fillId="4" borderId="0" xfId="4" applyAlignment="1">
      <alignment horizontal="left"/>
    </xf>
    <xf numFmtId="0" fontId="0" fillId="0" borderId="1" xfId="0" applyBorder="1" applyAlignment="1">
      <alignment horizontal="left"/>
    </xf>
    <xf numFmtId="0" fontId="0" fillId="5" borderId="0" xfId="0" applyFill="1" applyAlignment="1">
      <alignment horizontal="left"/>
    </xf>
    <xf numFmtId="1" fontId="0" fillId="0" borderId="0" xfId="0" applyNumberFormat="1" applyAlignment="1">
      <alignment horizontal="left"/>
    </xf>
    <xf numFmtId="165" fontId="0" fillId="0" borderId="0" xfId="1" applyNumberFormat="1" applyFont="1"/>
    <xf numFmtId="1" fontId="0" fillId="0" borderId="0" xfId="0" applyNumberFormat="1"/>
    <xf numFmtId="0" fontId="4" fillId="4" borderId="0" xfId="4"/>
    <xf numFmtId="0" fontId="0" fillId="5" borderId="0" xfId="0" applyFill="1"/>
    <xf numFmtId="0" fontId="0" fillId="0" borderId="0" xfId="0" applyFont="1" applyBorder="1" applyAlignment="1">
      <alignment horizontal="left" vertical="top" wrapText="1"/>
    </xf>
    <xf numFmtId="0" fontId="0" fillId="6" borderId="0" xfId="0" applyFill="1"/>
    <xf numFmtId="0" fontId="3" fillId="3" borderId="0" xfId="3" applyBorder="1" applyAlignment="1">
      <alignment horizontal="left"/>
    </xf>
    <xf numFmtId="0" fontId="4" fillId="4" borderId="0" xfId="4" applyBorder="1" applyAlignment="1">
      <alignment horizontal="left" vertical="top"/>
    </xf>
    <xf numFmtId="0" fontId="3" fillId="3" borderId="0" xfId="3"/>
    <xf numFmtId="0" fontId="2" fillId="2" borderId="0" xfId="2" applyBorder="1" applyAlignment="1">
      <alignment horizontal="left" vertical="top"/>
    </xf>
    <xf numFmtId="0" fontId="0" fillId="0" borderId="0" xfId="0" applyFont="1" applyBorder="1" applyAlignment="1">
      <alignment horizontal="left" wrapText="1"/>
    </xf>
    <xf numFmtId="0" fontId="0" fillId="0" borderId="0" xfId="0" applyFill="1" applyBorder="1"/>
    <xf numFmtId="0" fontId="2" fillId="2" borderId="0" xfId="2" applyAlignment="1">
      <alignment horizontal="left"/>
    </xf>
    <xf numFmtId="0" fontId="0" fillId="0" borderId="0" xfId="0" applyFont="1" applyFill="1" applyBorder="1" applyAlignment="1"/>
    <xf numFmtId="0" fontId="6" fillId="0" borderId="0" xfId="0" applyFont="1"/>
    <xf numFmtId="0" fontId="5" fillId="0" borderId="1" xfId="0" applyFont="1" applyFill="1" applyBorder="1"/>
    <xf numFmtId="0" fontId="5" fillId="0" borderId="0" xfId="0" applyFont="1" applyFill="1" applyBorder="1"/>
    <xf numFmtId="0" fontId="5" fillId="0" borderId="1" xfId="0" applyFont="1" applyBorder="1" applyAlignment="1">
      <alignment wrapText="1"/>
    </xf>
    <xf numFmtId="0" fontId="5" fillId="0" borderId="0" xfId="0" applyFont="1"/>
    <xf numFmtId="1" fontId="5" fillId="0" borderId="0" xfId="0" applyNumberFormat="1" applyFont="1"/>
    <xf numFmtId="0" fontId="5" fillId="0" borderId="1" xfId="0" applyFont="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0" fontId="5" fillId="0" borderId="0" xfId="0" applyFont="1" applyBorder="1" applyAlignment="1">
      <alignment horizontal="center"/>
    </xf>
    <xf numFmtId="0" fontId="5" fillId="0" borderId="0" xfId="0" applyFont="1" applyAlignment="1">
      <alignment horizontal="center"/>
    </xf>
    <xf numFmtId="0" fontId="0" fillId="0" borderId="0" xfId="0" applyFont="1" applyFill="1" applyBorder="1" applyAlignment="1">
      <alignment horizontal="left"/>
    </xf>
    <xf numFmtId="0" fontId="0" fillId="0" borderId="0" xfId="0" applyAlignment="1">
      <alignment horizontal="left" wrapText="1"/>
    </xf>
    <xf numFmtId="0" fontId="0" fillId="0" borderId="0" xfId="0" applyFill="1" applyBorder="1" applyAlignment="1">
      <alignment horizontal="left" wrapText="1"/>
    </xf>
  </cellXfs>
  <cellStyles count="5">
    <cellStyle name="God" xfId="2" builtinId="26"/>
    <cellStyle name="Komma" xfId="1" builtinId="3"/>
    <cellStyle name="Neutral" xfId="4" builtinId="28"/>
    <cellStyle name="Normal" xfId="0" builtinId="0"/>
    <cellStyle name="Ugyldig" xfId="3" builtinId="27"/>
  </cellStyles>
  <dxfs count="1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
  <sheetViews>
    <sheetView tabSelected="1" workbookViewId="0">
      <selection activeCell="B12" sqref="B12"/>
    </sheetView>
  </sheetViews>
  <sheetFormatPr defaultRowHeight="14.4" x14ac:dyDescent="0.3"/>
  <cols>
    <col min="1" max="1" width="12.88671875" customWidth="1"/>
    <col min="2" max="2" width="42.6640625" customWidth="1"/>
    <col min="13" max="13" width="3.44140625" customWidth="1"/>
    <col min="14" max="14" width="3.109375" customWidth="1"/>
    <col min="15" max="15" width="2.5546875" customWidth="1"/>
    <col min="16" max="16" width="3.44140625" customWidth="1"/>
    <col min="21" max="21" width="109.88671875" bestFit="1" customWidth="1"/>
    <col min="25" max="25" width="14" customWidth="1"/>
    <col min="26" max="26" width="9.109375" style="1"/>
    <col min="27" max="27" width="9.44140625" bestFit="1" customWidth="1"/>
    <col min="28" max="28" width="11.44140625" bestFit="1" customWidth="1"/>
    <col min="29" max="29" width="12.5546875" bestFit="1" customWidth="1"/>
    <col min="30" max="30" width="14.88671875" bestFit="1" customWidth="1"/>
    <col min="31" max="31" width="42.5546875" style="1" bestFit="1" customWidth="1"/>
    <col min="32" max="32" width="18.6640625" bestFit="1" customWidth="1"/>
    <col min="33" max="33" width="12.109375" bestFit="1" customWidth="1"/>
    <col min="36" max="36" width="48.88671875" customWidth="1"/>
    <col min="38" max="38" width="12" bestFit="1" customWidth="1"/>
  </cols>
  <sheetData>
    <row r="1" spans="1:44" x14ac:dyDescent="0.3">
      <c r="A1" s="31" t="s">
        <v>147</v>
      </c>
      <c r="B1" s="31"/>
      <c r="C1" s="31"/>
      <c r="D1" s="31"/>
      <c r="E1" s="31"/>
      <c r="F1" s="31"/>
      <c r="G1" s="31"/>
      <c r="H1" s="31"/>
      <c r="I1" s="31"/>
      <c r="J1" s="31"/>
      <c r="K1" s="31"/>
      <c r="L1" s="31"/>
      <c r="M1" s="31"/>
      <c r="N1" s="31"/>
      <c r="O1" s="31"/>
      <c r="P1" s="31"/>
      <c r="Q1" s="31"/>
      <c r="R1" s="31"/>
      <c r="S1" s="31"/>
      <c r="T1" s="31"/>
      <c r="U1" s="31"/>
      <c r="V1" s="31"/>
      <c r="W1" s="31"/>
      <c r="X1" s="31"/>
      <c r="Y1" s="31"/>
      <c r="Z1" s="32"/>
      <c r="AA1" s="33" t="s">
        <v>146</v>
      </c>
      <c r="AB1" s="31"/>
      <c r="AC1" s="31"/>
      <c r="AD1" s="31"/>
      <c r="AE1" s="32"/>
      <c r="AF1" s="34" t="s">
        <v>145</v>
      </c>
      <c r="AG1" s="35"/>
      <c r="AH1" s="35"/>
      <c r="AI1" s="35"/>
      <c r="AJ1" s="35"/>
      <c r="AK1" s="35"/>
      <c r="AL1" s="35"/>
      <c r="AM1" s="36" t="s">
        <v>144</v>
      </c>
      <c r="AN1" s="36"/>
      <c r="AO1" s="36"/>
      <c r="AP1" s="36"/>
      <c r="AQ1" s="36"/>
    </row>
    <row r="2" spans="1:44" x14ac:dyDescent="0.3">
      <c r="A2" s="30"/>
      <c r="B2" s="30"/>
      <c r="C2" s="30"/>
      <c r="D2" s="30"/>
      <c r="E2" s="30"/>
      <c r="F2" s="30"/>
      <c r="G2" s="30"/>
      <c r="H2" s="30"/>
      <c r="I2" s="30"/>
      <c r="J2" s="30"/>
      <c r="K2" s="30"/>
      <c r="L2" s="30"/>
      <c r="M2" s="30"/>
      <c r="N2" s="30"/>
      <c r="O2" s="30"/>
      <c r="P2" s="30"/>
      <c r="Q2" s="30"/>
      <c r="R2" s="30"/>
      <c r="S2" s="30"/>
      <c r="T2" s="30"/>
      <c r="U2" s="30"/>
      <c r="V2" s="30"/>
      <c r="W2" s="30"/>
      <c r="X2" s="30"/>
      <c r="Y2" s="30"/>
      <c r="Z2" s="29"/>
      <c r="AA2" s="30"/>
      <c r="AB2" s="30"/>
      <c r="AC2" s="30"/>
      <c r="AD2" s="30"/>
      <c r="AE2" s="29"/>
      <c r="AK2" s="27" t="s">
        <v>143</v>
      </c>
      <c r="AL2" s="27" t="s">
        <v>142</v>
      </c>
      <c r="AM2" t="s">
        <v>3</v>
      </c>
      <c r="AN2" t="s">
        <v>1</v>
      </c>
      <c r="AO2" t="s">
        <v>141</v>
      </c>
      <c r="AP2" t="s">
        <v>140</v>
      </c>
      <c r="AQ2" t="s">
        <v>39</v>
      </c>
    </row>
    <row r="3" spans="1:44" ht="14.25" customHeight="1" x14ac:dyDescent="0.3">
      <c r="A3" s="27" t="s">
        <v>139</v>
      </c>
      <c r="B3" s="27" t="s">
        <v>138</v>
      </c>
      <c r="C3" s="27" t="s">
        <v>137</v>
      </c>
      <c r="D3" s="27" t="s">
        <v>136</v>
      </c>
      <c r="E3" s="27" t="s">
        <v>135</v>
      </c>
      <c r="F3" s="28" t="s">
        <v>134</v>
      </c>
      <c r="G3" s="27" t="s">
        <v>133</v>
      </c>
      <c r="H3" s="27" t="s">
        <v>132</v>
      </c>
      <c r="I3" s="27" t="s">
        <v>131</v>
      </c>
      <c r="J3" s="27" t="s">
        <v>130</v>
      </c>
      <c r="K3" s="27" t="s">
        <v>129</v>
      </c>
      <c r="L3" s="27" t="s">
        <v>128</v>
      </c>
      <c r="M3" s="27" t="s">
        <v>127</v>
      </c>
      <c r="N3" s="27" t="s">
        <v>126</v>
      </c>
      <c r="O3" s="27" t="s">
        <v>125</v>
      </c>
      <c r="P3" s="27" t="s">
        <v>124</v>
      </c>
      <c r="Q3" s="27" t="s">
        <v>123</v>
      </c>
      <c r="R3" s="27" t="s">
        <v>122</v>
      </c>
      <c r="S3" s="27" t="s">
        <v>121</v>
      </c>
      <c r="T3" s="27" t="s">
        <v>120</v>
      </c>
      <c r="U3" s="27" t="s">
        <v>119</v>
      </c>
      <c r="V3" s="27" t="s">
        <v>118</v>
      </c>
      <c r="W3" s="27" t="s">
        <v>117</v>
      </c>
      <c r="X3" s="27" t="s">
        <v>116</v>
      </c>
      <c r="Y3" s="27" t="s">
        <v>115</v>
      </c>
      <c r="Z3" s="26" t="s">
        <v>114</v>
      </c>
      <c r="AA3" s="25" t="s">
        <v>113</v>
      </c>
      <c r="AB3" s="25" t="s">
        <v>112</v>
      </c>
      <c r="AC3" s="25" t="s">
        <v>111</v>
      </c>
      <c r="AD3" s="25" t="s">
        <v>110</v>
      </c>
      <c r="AE3" s="24" t="s">
        <v>109</v>
      </c>
      <c r="AF3" s="23" t="s">
        <v>108</v>
      </c>
      <c r="AG3" s="23" t="s">
        <v>107</v>
      </c>
      <c r="AJ3" s="22"/>
      <c r="AK3" t="s">
        <v>106</v>
      </c>
      <c r="AL3" t="s">
        <v>105</v>
      </c>
    </row>
    <row r="4" spans="1:44" x14ac:dyDescent="0.3">
      <c r="A4" t="s">
        <v>104</v>
      </c>
      <c r="B4" t="s">
        <v>103</v>
      </c>
      <c r="D4" t="s">
        <v>16</v>
      </c>
      <c r="E4" t="s">
        <v>102</v>
      </c>
      <c r="F4" s="10">
        <v>341602</v>
      </c>
      <c r="G4">
        <v>701580</v>
      </c>
      <c r="H4">
        <v>6151960</v>
      </c>
      <c r="I4" t="s">
        <v>34</v>
      </c>
      <c r="J4" t="s">
        <v>13</v>
      </c>
      <c r="K4">
        <v>1950</v>
      </c>
      <c r="L4">
        <v>1980</v>
      </c>
      <c r="Q4" t="s">
        <v>11</v>
      </c>
      <c r="R4" t="s">
        <v>10</v>
      </c>
      <c r="S4" t="s">
        <v>10</v>
      </c>
      <c r="T4" t="s">
        <v>10</v>
      </c>
      <c r="U4" t="s">
        <v>101</v>
      </c>
      <c r="V4" t="s">
        <v>8</v>
      </c>
      <c r="W4" t="s">
        <v>7</v>
      </c>
      <c r="AA4" s="14" t="s">
        <v>3</v>
      </c>
      <c r="AB4" t="s">
        <v>100</v>
      </c>
      <c r="AC4" t="s">
        <v>99</v>
      </c>
      <c r="AD4" t="s">
        <v>3</v>
      </c>
      <c r="AE4" s="1" t="s">
        <v>98</v>
      </c>
      <c r="AF4" s="21" t="s">
        <v>65</v>
      </c>
      <c r="AG4" s="37" t="s">
        <v>97</v>
      </c>
      <c r="AH4" s="37"/>
      <c r="AI4" s="37"/>
      <c r="AJ4" s="37"/>
    </row>
    <row r="5" spans="1:44" ht="78" customHeight="1" x14ac:dyDescent="0.3">
      <c r="A5" t="s">
        <v>96</v>
      </c>
      <c r="B5" t="s">
        <v>94</v>
      </c>
      <c r="D5" t="s">
        <v>16</v>
      </c>
      <c r="E5" t="s">
        <v>95</v>
      </c>
      <c r="F5" s="10">
        <v>122828</v>
      </c>
      <c r="G5">
        <v>673459</v>
      </c>
      <c r="H5">
        <v>6178404</v>
      </c>
      <c r="I5" t="s">
        <v>94</v>
      </c>
      <c r="J5" t="s">
        <v>13</v>
      </c>
      <c r="K5">
        <v>1958</v>
      </c>
      <c r="L5">
        <v>1971</v>
      </c>
      <c r="Q5" t="s">
        <v>11</v>
      </c>
      <c r="R5" t="s">
        <v>10</v>
      </c>
      <c r="S5" t="s">
        <v>10</v>
      </c>
      <c r="T5" t="s">
        <v>10</v>
      </c>
      <c r="U5" t="s">
        <v>87</v>
      </c>
      <c r="V5" t="s">
        <v>8</v>
      </c>
      <c r="W5" t="s">
        <v>7</v>
      </c>
      <c r="AA5" s="14" t="s">
        <v>3</v>
      </c>
      <c r="AB5" t="s">
        <v>93</v>
      </c>
      <c r="AC5" t="s">
        <v>92</v>
      </c>
      <c r="AD5" t="s">
        <v>3</v>
      </c>
      <c r="AE5" s="1" t="s">
        <v>49</v>
      </c>
      <c r="AF5" s="16" t="s">
        <v>1</v>
      </c>
      <c r="AG5" s="38" t="s">
        <v>91</v>
      </c>
      <c r="AH5" s="38"/>
      <c r="AI5" s="38"/>
      <c r="AJ5" s="38"/>
      <c r="AM5">
        <f>COUNTIF($AF$4:$AF$14,"Egnet")</f>
        <v>2</v>
      </c>
      <c r="AN5">
        <f>COUNTIF($AF$4:$AF$14,"Middel 1 Ringe data")</f>
        <v>6</v>
      </c>
      <c r="AO5">
        <f>COUNTIF($AF$4:$AF$14,"Middel 2 Middel lokalitet")</f>
        <v>0</v>
      </c>
      <c r="AP5">
        <f>COUNTIF($AF$4:$AF$14,"Middel 3 Fysiske forhold")</f>
        <v>1</v>
      </c>
      <c r="AQ5">
        <f>COUNTIF($AF$4:$AF$14,"Ikke egnet")</f>
        <v>2</v>
      </c>
      <c r="AR5">
        <f>SUM(AM5:AQ5)</f>
        <v>11</v>
      </c>
    </row>
    <row r="6" spans="1:44" ht="47.25" customHeight="1" x14ac:dyDescent="0.3">
      <c r="A6" t="s">
        <v>90</v>
      </c>
      <c r="B6" t="s">
        <v>88</v>
      </c>
      <c r="D6" t="s">
        <v>25</v>
      </c>
      <c r="E6" t="s">
        <v>89</v>
      </c>
      <c r="F6" s="10">
        <v>95701</v>
      </c>
      <c r="G6">
        <v>630669</v>
      </c>
      <c r="H6">
        <v>6172944</v>
      </c>
      <c r="I6" t="s">
        <v>88</v>
      </c>
      <c r="J6" t="s">
        <v>13</v>
      </c>
      <c r="K6">
        <v>1955</v>
      </c>
      <c r="L6">
        <v>1965</v>
      </c>
      <c r="Q6" t="s">
        <v>11</v>
      </c>
      <c r="R6" t="s">
        <v>10</v>
      </c>
      <c r="S6" t="s">
        <v>10</v>
      </c>
      <c r="T6" t="s">
        <v>10</v>
      </c>
      <c r="U6" t="s">
        <v>87</v>
      </c>
      <c r="V6" t="s">
        <v>8</v>
      </c>
      <c r="W6" t="s">
        <v>7</v>
      </c>
      <c r="AA6" s="12" t="s">
        <v>6</v>
      </c>
      <c r="AB6" t="s">
        <v>86</v>
      </c>
      <c r="AC6" t="s">
        <v>50</v>
      </c>
      <c r="AD6" t="s">
        <v>3</v>
      </c>
      <c r="AE6" s="1" t="s">
        <v>85</v>
      </c>
      <c r="AF6" s="5" t="s">
        <v>1</v>
      </c>
      <c r="AG6" s="38" t="s">
        <v>84</v>
      </c>
      <c r="AH6" s="38"/>
      <c r="AI6" s="38"/>
      <c r="AJ6" s="38"/>
      <c r="AK6">
        <v>57</v>
      </c>
      <c r="AL6">
        <f>450000000/1000</f>
        <v>450000</v>
      </c>
    </row>
    <row r="7" spans="1:44" ht="63" customHeight="1" x14ac:dyDescent="0.3">
      <c r="A7" t="s">
        <v>83</v>
      </c>
      <c r="B7" t="s">
        <v>82</v>
      </c>
      <c r="D7" t="s">
        <v>25</v>
      </c>
      <c r="E7" t="s">
        <v>81</v>
      </c>
      <c r="F7" s="10">
        <v>90724</v>
      </c>
      <c r="G7">
        <v>666939</v>
      </c>
      <c r="H7">
        <v>6199904</v>
      </c>
      <c r="I7" t="s">
        <v>80</v>
      </c>
      <c r="J7" t="s">
        <v>13</v>
      </c>
      <c r="K7">
        <v>1958</v>
      </c>
      <c r="L7">
        <v>1977</v>
      </c>
      <c r="Q7" t="s">
        <v>11</v>
      </c>
      <c r="R7" t="s">
        <v>11</v>
      </c>
      <c r="S7" t="s">
        <v>10</v>
      </c>
      <c r="T7" t="s">
        <v>10</v>
      </c>
      <c r="U7" t="s">
        <v>79</v>
      </c>
      <c r="V7" t="s">
        <v>8</v>
      </c>
      <c r="W7" t="s">
        <v>7</v>
      </c>
      <c r="X7" t="s">
        <v>78</v>
      </c>
      <c r="Y7" t="s">
        <v>77</v>
      </c>
      <c r="AA7" s="12" t="s">
        <v>6</v>
      </c>
      <c r="AB7" s="20" t="s">
        <v>76</v>
      </c>
      <c r="AC7" s="20" t="s">
        <v>75</v>
      </c>
      <c r="AD7" t="s">
        <v>3</v>
      </c>
      <c r="AE7" s="1" t="s">
        <v>74</v>
      </c>
      <c r="AF7" s="19" t="s">
        <v>73</v>
      </c>
      <c r="AG7" s="39" t="s">
        <v>72</v>
      </c>
      <c r="AH7" s="39"/>
      <c r="AI7" s="39"/>
      <c r="AJ7" s="39"/>
      <c r="AK7">
        <v>55.5</v>
      </c>
      <c r="AL7">
        <f>330000000/1000</f>
        <v>330000</v>
      </c>
    </row>
    <row r="8" spans="1:44" ht="106.5" customHeight="1" x14ac:dyDescent="0.3">
      <c r="A8" t="s">
        <v>71</v>
      </c>
      <c r="B8" t="s">
        <v>70</v>
      </c>
      <c r="D8" t="s">
        <v>25</v>
      </c>
      <c r="E8" t="s">
        <v>69</v>
      </c>
      <c r="F8" s="10">
        <v>57650</v>
      </c>
      <c r="G8">
        <v>685674</v>
      </c>
      <c r="H8">
        <v>6098147</v>
      </c>
      <c r="I8" t="s">
        <v>34</v>
      </c>
      <c r="J8" t="s">
        <v>33</v>
      </c>
      <c r="K8">
        <v>1958</v>
      </c>
      <c r="L8">
        <v>1993</v>
      </c>
      <c r="Q8" t="s">
        <v>11</v>
      </c>
      <c r="R8" t="s">
        <v>10</v>
      </c>
      <c r="S8" t="s">
        <v>10</v>
      </c>
      <c r="T8" t="s">
        <v>10</v>
      </c>
      <c r="U8" t="s">
        <v>68</v>
      </c>
      <c r="V8" t="s">
        <v>8</v>
      </c>
      <c r="W8" t="s">
        <v>7</v>
      </c>
      <c r="AA8" s="14" t="s">
        <v>3</v>
      </c>
      <c r="AB8" t="s">
        <v>67</v>
      </c>
      <c r="AC8" t="s">
        <v>66</v>
      </c>
      <c r="AD8" t="s">
        <v>3</v>
      </c>
      <c r="AE8" s="1" t="s">
        <v>29</v>
      </c>
      <c r="AF8" s="18" t="s">
        <v>65</v>
      </c>
      <c r="AG8" s="38" t="s">
        <v>64</v>
      </c>
      <c r="AH8" s="38"/>
      <c r="AI8" s="38"/>
      <c r="AJ8" s="38"/>
    </row>
    <row r="9" spans="1:44" ht="73.5" customHeight="1" x14ac:dyDescent="0.3">
      <c r="A9" t="s">
        <v>63</v>
      </c>
      <c r="B9" t="s">
        <v>62</v>
      </c>
      <c r="D9" t="s">
        <v>16</v>
      </c>
      <c r="E9" t="s">
        <v>61</v>
      </c>
      <c r="F9" s="10">
        <v>36915</v>
      </c>
      <c r="G9">
        <v>696091</v>
      </c>
      <c r="H9">
        <v>6170132</v>
      </c>
      <c r="I9" t="s">
        <v>34</v>
      </c>
      <c r="J9" t="s">
        <v>13</v>
      </c>
      <c r="K9">
        <v>1958</v>
      </c>
      <c r="L9">
        <v>1978</v>
      </c>
      <c r="Q9" t="s">
        <v>11</v>
      </c>
      <c r="R9" t="s">
        <v>11</v>
      </c>
      <c r="S9" t="s">
        <v>11</v>
      </c>
      <c r="T9" t="s">
        <v>10</v>
      </c>
      <c r="U9" t="s">
        <v>60</v>
      </c>
      <c r="V9" t="s">
        <v>8</v>
      </c>
      <c r="W9" t="s">
        <v>7</v>
      </c>
      <c r="AA9" s="12" t="s">
        <v>6</v>
      </c>
      <c r="AB9" t="s">
        <v>59</v>
      </c>
      <c r="AC9" t="s">
        <v>58</v>
      </c>
      <c r="AD9" t="s">
        <v>3</v>
      </c>
      <c r="AE9" s="1" t="s">
        <v>57</v>
      </c>
      <c r="AF9" s="17" t="s">
        <v>39</v>
      </c>
      <c r="AG9" s="39" t="s">
        <v>56</v>
      </c>
      <c r="AH9" s="39"/>
      <c r="AI9" s="39"/>
      <c r="AJ9" s="39"/>
    </row>
    <row r="10" spans="1:44" ht="30.75" customHeight="1" x14ac:dyDescent="0.3">
      <c r="A10" t="s">
        <v>55</v>
      </c>
      <c r="B10" t="s">
        <v>53</v>
      </c>
      <c r="D10" t="s">
        <v>25</v>
      </c>
      <c r="E10" t="s">
        <v>54</v>
      </c>
      <c r="F10" s="10">
        <v>18386</v>
      </c>
      <c r="G10">
        <v>687429</v>
      </c>
      <c r="H10">
        <v>6132864</v>
      </c>
      <c r="I10" t="s">
        <v>53</v>
      </c>
      <c r="J10" t="s">
        <v>13</v>
      </c>
      <c r="K10">
        <v>1961</v>
      </c>
      <c r="L10">
        <v>1981</v>
      </c>
      <c r="Q10" t="s">
        <v>11</v>
      </c>
      <c r="R10" t="s">
        <v>11</v>
      </c>
      <c r="S10" t="s">
        <v>11</v>
      </c>
      <c r="T10" t="s">
        <v>10</v>
      </c>
      <c r="U10" t="s">
        <v>52</v>
      </c>
      <c r="V10" t="s">
        <v>8</v>
      </c>
      <c r="W10" t="s">
        <v>7</v>
      </c>
      <c r="AA10" s="14" t="s">
        <v>3</v>
      </c>
      <c r="AB10" t="s">
        <v>51</v>
      </c>
      <c r="AC10" t="s">
        <v>50</v>
      </c>
      <c r="AD10" t="s">
        <v>41</v>
      </c>
      <c r="AE10" s="1" t="s">
        <v>49</v>
      </c>
      <c r="AF10" s="16" t="s">
        <v>1</v>
      </c>
      <c r="AG10" s="38" t="s">
        <v>48</v>
      </c>
      <c r="AH10" s="38"/>
      <c r="AI10" s="38"/>
      <c r="AJ10" s="38"/>
    </row>
    <row r="11" spans="1:44" ht="29.25" customHeight="1" x14ac:dyDescent="0.3">
      <c r="A11" t="s">
        <v>47</v>
      </c>
      <c r="B11" t="s">
        <v>46</v>
      </c>
      <c r="D11" t="s">
        <v>16</v>
      </c>
      <c r="E11" t="s">
        <v>45</v>
      </c>
      <c r="F11" s="10">
        <v>15429</v>
      </c>
      <c r="G11">
        <v>689994</v>
      </c>
      <c r="H11">
        <v>6051026</v>
      </c>
      <c r="I11" t="s">
        <v>23</v>
      </c>
      <c r="J11" t="s">
        <v>33</v>
      </c>
      <c r="K11">
        <v>1956</v>
      </c>
      <c r="L11">
        <v>1972</v>
      </c>
      <c r="Q11" t="s">
        <v>11</v>
      </c>
      <c r="R11" t="s">
        <v>10</v>
      </c>
      <c r="S11" t="s">
        <v>10</v>
      </c>
      <c r="T11" t="s">
        <v>10</v>
      </c>
      <c r="U11" t="s">
        <v>44</v>
      </c>
      <c r="V11" t="s">
        <v>8</v>
      </c>
      <c r="W11" t="s">
        <v>7</v>
      </c>
      <c r="AA11" s="14" t="s">
        <v>3</v>
      </c>
      <c r="AB11" t="s">
        <v>43</v>
      </c>
      <c r="AC11" t="s">
        <v>42</v>
      </c>
      <c r="AD11" t="s">
        <v>41</v>
      </c>
      <c r="AE11" s="1" t="s">
        <v>40</v>
      </c>
      <c r="AF11" s="15" t="s">
        <v>39</v>
      </c>
      <c r="AG11" s="38" t="s">
        <v>38</v>
      </c>
      <c r="AH11" s="38"/>
      <c r="AI11" s="38"/>
      <c r="AJ11" s="38"/>
    </row>
    <row r="12" spans="1:44" ht="60" customHeight="1" x14ac:dyDescent="0.3">
      <c r="A12" t="s">
        <v>37</v>
      </c>
      <c r="B12" t="s">
        <v>36</v>
      </c>
      <c r="D12" t="s">
        <v>25</v>
      </c>
      <c r="E12" t="s">
        <v>35</v>
      </c>
      <c r="F12" s="10">
        <v>14379</v>
      </c>
      <c r="G12">
        <v>669810</v>
      </c>
      <c r="H12">
        <v>6074620</v>
      </c>
      <c r="I12" t="s">
        <v>34</v>
      </c>
      <c r="J12" t="s">
        <v>33</v>
      </c>
      <c r="K12">
        <v>1962</v>
      </c>
      <c r="L12">
        <v>1988</v>
      </c>
      <c r="Q12" t="s">
        <v>11</v>
      </c>
      <c r="R12" t="s">
        <v>10</v>
      </c>
      <c r="S12" t="s">
        <v>10</v>
      </c>
      <c r="T12" t="s">
        <v>10</v>
      </c>
      <c r="U12" t="s">
        <v>32</v>
      </c>
      <c r="V12" t="s">
        <v>8</v>
      </c>
      <c r="W12" t="s">
        <v>7</v>
      </c>
      <c r="AA12" s="14" t="s">
        <v>3</v>
      </c>
      <c r="AB12" t="s">
        <v>31</v>
      </c>
      <c r="AC12" t="s">
        <v>30</v>
      </c>
      <c r="AD12" t="s">
        <v>3</v>
      </c>
      <c r="AE12" s="1" t="s">
        <v>29</v>
      </c>
      <c r="AF12" s="13" t="s">
        <v>1</v>
      </c>
      <c r="AG12" s="38" t="s">
        <v>28</v>
      </c>
      <c r="AH12" s="38"/>
      <c r="AI12" s="38"/>
      <c r="AJ12" s="38"/>
    </row>
    <row r="13" spans="1:44" ht="58.5" customHeight="1" x14ac:dyDescent="0.3">
      <c r="A13" t="s">
        <v>27</v>
      </c>
      <c r="B13" t="s">
        <v>26</v>
      </c>
      <c r="D13" t="s">
        <v>25</v>
      </c>
      <c r="E13" t="s">
        <v>24</v>
      </c>
      <c r="F13" s="10">
        <v>7384</v>
      </c>
      <c r="G13">
        <v>689499</v>
      </c>
      <c r="H13">
        <v>6169183</v>
      </c>
      <c r="I13" t="s">
        <v>23</v>
      </c>
      <c r="J13" t="s">
        <v>13</v>
      </c>
      <c r="K13">
        <v>1950</v>
      </c>
      <c r="L13">
        <v>1969</v>
      </c>
      <c r="Q13" t="s">
        <v>11</v>
      </c>
      <c r="R13" t="s">
        <v>11</v>
      </c>
      <c r="S13" t="s">
        <v>11</v>
      </c>
      <c r="T13" t="s">
        <v>10</v>
      </c>
      <c r="U13" t="s">
        <v>22</v>
      </c>
      <c r="V13" t="s">
        <v>8</v>
      </c>
      <c r="W13" t="s">
        <v>7</v>
      </c>
      <c r="AA13" s="12" t="s">
        <v>6</v>
      </c>
      <c r="AB13" t="s">
        <v>21</v>
      </c>
      <c r="AC13" t="s">
        <v>20</v>
      </c>
      <c r="AD13" t="s">
        <v>3</v>
      </c>
      <c r="AE13" s="1" t="s">
        <v>19</v>
      </c>
      <c r="AF13" s="11" t="s">
        <v>1</v>
      </c>
      <c r="AG13" s="38" t="s">
        <v>18</v>
      </c>
      <c r="AH13" s="38"/>
      <c r="AI13" s="38"/>
      <c r="AJ13" s="38"/>
      <c r="AK13" s="10">
        <v>56.5</v>
      </c>
      <c r="AL13" s="9">
        <f>45000000/1000</f>
        <v>45000</v>
      </c>
    </row>
    <row r="14" spans="1:44" s="2" customFormat="1" ht="60.75" customHeight="1" x14ac:dyDescent="0.3">
      <c r="A14" s="2" t="s">
        <v>17</v>
      </c>
      <c r="B14" s="2" t="s">
        <v>14</v>
      </c>
      <c r="D14" s="2" t="s">
        <v>16</v>
      </c>
      <c r="E14" s="2" t="s">
        <v>15</v>
      </c>
      <c r="F14" s="8">
        <v>6957</v>
      </c>
      <c r="G14" s="2">
        <v>694910</v>
      </c>
      <c r="H14" s="2">
        <v>6176670</v>
      </c>
      <c r="I14" s="2" t="s">
        <v>14</v>
      </c>
      <c r="J14" s="2" t="s">
        <v>13</v>
      </c>
      <c r="K14" s="2" t="s">
        <v>12</v>
      </c>
      <c r="L14" s="2" t="s">
        <v>12</v>
      </c>
      <c r="Q14" s="2" t="s">
        <v>11</v>
      </c>
      <c r="R14" s="2" t="s">
        <v>10</v>
      </c>
      <c r="S14" s="2" t="s">
        <v>10</v>
      </c>
      <c r="T14" s="2" t="s">
        <v>10</v>
      </c>
      <c r="U14" s="2" t="s">
        <v>9</v>
      </c>
      <c r="V14" s="2" t="s">
        <v>8</v>
      </c>
      <c r="W14" s="2" t="s">
        <v>7</v>
      </c>
      <c r="Z14" s="6"/>
      <c r="AA14" s="7" t="s">
        <v>6</v>
      </c>
      <c r="AB14" s="2" t="s">
        <v>5</v>
      </c>
      <c r="AC14" s="2" t="s">
        <v>4</v>
      </c>
      <c r="AD14" s="2" t="s">
        <v>3</v>
      </c>
      <c r="AE14" s="6" t="s">
        <v>2</v>
      </c>
      <c r="AF14" s="5" t="s">
        <v>1</v>
      </c>
      <c r="AG14" s="38" t="s">
        <v>0</v>
      </c>
      <c r="AH14" s="38"/>
      <c r="AI14" s="38"/>
      <c r="AJ14" s="38"/>
      <c r="AK14" s="4">
        <v>25.5</v>
      </c>
      <c r="AL14" s="3">
        <f>22500000/1000</f>
        <v>22500</v>
      </c>
    </row>
    <row r="15" spans="1:44" x14ac:dyDescent="0.3">
      <c r="AF15">
        <f>14-3</f>
        <v>11</v>
      </c>
    </row>
  </sheetData>
  <sheetProtection sheet="1" objects="1" scenarios="1"/>
  <mergeCells count="15">
    <mergeCell ref="AG5:AJ5"/>
    <mergeCell ref="AG12:AJ12"/>
    <mergeCell ref="AG13:AJ13"/>
    <mergeCell ref="AG14:AJ14"/>
    <mergeCell ref="AG6:AJ6"/>
    <mergeCell ref="AG7:AJ7"/>
    <mergeCell ref="AG8:AJ8"/>
    <mergeCell ref="AG9:AJ9"/>
    <mergeCell ref="AG10:AJ10"/>
    <mergeCell ref="AG11:AJ11"/>
    <mergeCell ref="A1:Z1"/>
    <mergeCell ref="AA1:AE1"/>
    <mergeCell ref="AF1:AL1"/>
    <mergeCell ref="AM1:AQ1"/>
    <mergeCell ref="AG4:AJ4"/>
  </mergeCells>
  <conditionalFormatting sqref="AF12">
    <cfRule type="containsText" dxfId="13" priority="8" operator="containsText" text="Middel">
      <formula>NOT(ISERROR(SEARCH("Middel",AF12)))</formula>
    </cfRule>
    <cfRule type="containsText" dxfId="12" priority="9" operator="containsText" text="Mulig">
      <formula>NOT(ISERROR(SEARCH("Mulig",AF12)))</formula>
    </cfRule>
    <cfRule type="containsText" dxfId="11" priority="10" operator="containsText" text="Ikke egnet">
      <formula>NOT(ISERROR(SEARCH("Ikke egnet",AF12)))</formula>
    </cfRule>
    <cfRule type="containsText" dxfId="10" priority="11" operator="containsText" text="Egnet">
      <formula>NOT(ISERROR(SEARCH("Egnet",AF12)))</formula>
    </cfRule>
    <cfRule type="containsText" dxfId="9" priority="12" operator="containsText" text="Ikke egnet">
      <formula>NOT(ISERROR(SEARCH("Ikke egnet",AF12)))</formula>
    </cfRule>
    <cfRule type="containsText" dxfId="8" priority="13" operator="containsText" text="Egnet">
      <formula>NOT(ISERROR(SEARCH("Egnet",AF12)))</formula>
    </cfRule>
    <cfRule type="containsText" dxfId="7" priority="14" operator="containsText" text="Ikke egnet">
      <formula>NOT(ISERROR(SEARCH("Ikke egnet",AF12)))</formula>
    </cfRule>
  </conditionalFormatting>
  <conditionalFormatting sqref="AF7">
    <cfRule type="containsText" dxfId="6" priority="1" operator="containsText" text="Middel">
      <formula>NOT(ISERROR(SEARCH("Middel",AF7)))</formula>
    </cfRule>
    <cfRule type="containsText" dxfId="5" priority="2" operator="containsText" text="Mulig">
      <formula>NOT(ISERROR(SEARCH("Mulig",AF7)))</formula>
    </cfRule>
    <cfRule type="containsText" dxfId="4" priority="3" operator="containsText" text="Ikke egnet">
      <formula>NOT(ISERROR(SEARCH("Ikke egnet",AF7)))</formula>
    </cfRule>
    <cfRule type="containsText" dxfId="3" priority="4" operator="containsText" text="Egnet">
      <formula>NOT(ISERROR(SEARCH("Egnet",AF7)))</formula>
    </cfRule>
    <cfRule type="containsText" dxfId="2" priority="5" operator="containsText" text="Ikke egnet">
      <formula>NOT(ISERROR(SEARCH("Ikke egnet",AF7)))</formula>
    </cfRule>
    <cfRule type="containsText" dxfId="1" priority="6" operator="containsText" text="Egnet">
      <formula>NOT(ISERROR(SEARCH("Egnet",AF7)))</formula>
    </cfRule>
    <cfRule type="containsText" dxfId="0" priority="7" operator="containsText" text="Ikke egnet">
      <formula>NOT(ISERROR(SEARCH("Ikke egnet",AF7)))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Region Sjælland, fase 0B</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Thea Bang Schou Jensen</dc:creator>
  <cp:lastModifiedBy>Monica Nielsen</cp:lastModifiedBy>
  <dcterms:created xsi:type="dcterms:W3CDTF">2016-07-13T11:41:18Z</dcterms:created>
  <dcterms:modified xsi:type="dcterms:W3CDTF">2023-08-03T12:36:50Z</dcterms:modified>
</cp:coreProperties>
</file>