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mattilsynet.sharepoint.com/sites/EXT-northernzoneworksharingec-184/Delte dokumenter/Northern zone guidance document/Draft GD ver 11 2023/"/>
    </mc:Choice>
  </mc:AlternateContent>
  <xr:revisionPtr revIDLastSave="371" documentId="13_ncr:1_{5C0ADAF4-741E-4267-B380-6CF4E4D10A70}" xr6:coauthVersionLast="47" xr6:coauthVersionMax="47" xr10:uidLastSave="{0DBF814C-5576-4985-ACB0-124172EDB6FC}"/>
  <bookViews>
    <workbookView xWindow="-120" yWindow="-120" windowWidth="29040" windowHeight="17640" activeTab="3" xr2:uid="{00000000-000D-0000-FFFF-FFFF00000000}"/>
  </bookViews>
  <sheets>
    <sheet name="EPPO 2010" sheetId="1" r:id="rId1"/>
    <sheet name=" ECPA 2017" sheetId="2" r:id="rId2"/>
    <sheet name="Waiving calculation" sheetId="7" r:id="rId3"/>
    <sheet name="Password protection " sheetId="6" r:id="rId4"/>
  </sheets>
  <externalReferences>
    <externalReference r:id="rId5"/>
  </externalReferences>
  <definedNames>
    <definedName name="_ftn1" localSheetId="2">'Waiving calculation'!$A$39</definedName>
    <definedName name="_ftn2" localSheetId="2">'Waiving calculation'!$A$40</definedName>
    <definedName name="_ftnref1" localSheetId="2">'Waiving calculation'!$A$35</definedName>
    <definedName name="n">'[1]Simplified MixTox'!$D$4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6" i="7" l="1"/>
  <c r="E16" i="7"/>
  <c r="N14" i="7"/>
  <c r="B14" i="7"/>
  <c r="F14" i="7" s="1"/>
  <c r="G14" i="7" s="1"/>
  <c r="N13" i="7"/>
  <c r="Q13" i="7" s="1"/>
  <c r="R13" i="7" s="1"/>
  <c r="B13" i="7"/>
  <c r="N12" i="7"/>
  <c r="B12" i="7"/>
  <c r="F12" i="7" s="1"/>
  <c r="G12" i="7" s="1"/>
  <c r="N11" i="7"/>
  <c r="Q11" i="7" s="1"/>
  <c r="R11" i="7" s="1"/>
  <c r="B11" i="7"/>
  <c r="N10" i="7"/>
  <c r="Q10" i="7" s="1"/>
  <c r="B10" i="7"/>
  <c r="N9" i="7"/>
  <c r="Q9" i="7" s="1"/>
  <c r="B9" i="7"/>
  <c r="I18" i="2"/>
  <c r="R9" i="7" l="1"/>
  <c r="S9" i="7" s="1"/>
  <c r="F10" i="7"/>
  <c r="G10" i="7" s="1"/>
  <c r="F9" i="7"/>
  <c r="G9" i="7" s="1"/>
  <c r="H9" i="7" s="1"/>
  <c r="Q14" i="7"/>
  <c r="R14" i="7" s="1"/>
  <c r="F11" i="7"/>
  <c r="G11" i="7" s="1"/>
  <c r="F13" i="7"/>
  <c r="G13" i="7" s="1"/>
  <c r="Q12" i="7"/>
  <c r="R12" i="7" s="1"/>
  <c r="O36" i="7" l="1"/>
  <c r="P36" i="7" s="1"/>
  <c r="F16" i="7"/>
  <c r="I16" i="2"/>
  <c r="I24" i="2" l="1"/>
  <c r="L24" i="2" s="1"/>
  <c r="M24" i="2" s="1"/>
  <c r="I26" i="2"/>
  <c r="J26" i="2"/>
  <c r="J18" i="2"/>
  <c r="K26" i="2" l="1"/>
  <c r="L26" i="2" s="1"/>
  <c r="M26" i="2" s="1"/>
  <c r="K18" i="2"/>
  <c r="L16" i="2" l="1"/>
  <c r="M16" i="2" s="1"/>
  <c r="L18" i="2" l="1"/>
  <c r="M18" i="2" s="1"/>
  <c r="I25" i="1" l="1"/>
  <c r="J25" i="1" s="1"/>
  <c r="I13" i="1"/>
  <c r="J13" i="1" s="1"/>
</calcChain>
</file>

<file path=xl/sharedStrings.xml><?xml version="1.0" encoding="utf-8"?>
<sst xmlns="http://schemas.openxmlformats.org/spreadsheetml/2006/main" count="80" uniqueCount="54">
  <si>
    <t>EPPO 2010 risk assessment scheme</t>
  </si>
  <si>
    <t>Tier 1 chronic risk assessment for adult bees</t>
  </si>
  <si>
    <t>Only fill in blue cell!</t>
  </si>
  <si>
    <t>Input</t>
  </si>
  <si>
    <r>
      <t>NOEDD (</t>
    </r>
    <r>
      <rPr>
        <b/>
        <u/>
        <sz val="11"/>
        <color theme="1"/>
        <rFont val="Calibri"/>
        <family val="2"/>
      </rPr>
      <t>µg</t>
    </r>
    <r>
      <rPr>
        <b/>
        <sz val="11"/>
        <color theme="1"/>
        <rFont val="Calibri"/>
        <family val="2"/>
      </rPr>
      <t xml:space="preserve"> a.s./bee/day)</t>
    </r>
  </si>
  <si>
    <t>Answers in green cells</t>
  </si>
  <si>
    <t>Seed treatment products</t>
  </si>
  <si>
    <r>
      <t>Daily dose (</t>
    </r>
    <r>
      <rPr>
        <b/>
        <sz val="11"/>
        <color theme="1"/>
        <rFont val="Calibri"/>
        <family val="2"/>
      </rPr>
      <t>µg a.s./bee/day)</t>
    </r>
  </si>
  <si>
    <t>TER</t>
  </si>
  <si>
    <t>Risk acceptable?</t>
  </si>
  <si>
    <t>Tier 1 chronic risk assessment for bee larvae</t>
  </si>
  <si>
    <r>
      <t>NOEDD (</t>
    </r>
    <r>
      <rPr>
        <b/>
        <u/>
        <sz val="11"/>
        <color theme="1"/>
        <rFont val="Calibri"/>
        <family val="2"/>
      </rPr>
      <t>µg</t>
    </r>
    <r>
      <rPr>
        <b/>
        <sz val="11"/>
        <color theme="1"/>
        <rFont val="Calibri"/>
        <family val="2"/>
      </rPr>
      <t xml:space="preserve"> a.s./larva/day)</t>
    </r>
  </si>
  <si>
    <r>
      <t>Daily dose (</t>
    </r>
    <r>
      <rPr>
        <b/>
        <sz val="11"/>
        <color theme="1"/>
        <rFont val="Calibri"/>
        <family val="2"/>
      </rPr>
      <t>µg a.s./larva/day)</t>
    </r>
  </si>
  <si>
    <t>EPPO 2010 risk assessment scheme, as modified by ECPA (2017)</t>
  </si>
  <si>
    <t>Spray products</t>
  </si>
  <si>
    <t>Only fill in blue cells!</t>
  </si>
  <si>
    <r>
      <t>Application rate (</t>
    </r>
    <r>
      <rPr>
        <b/>
        <u/>
        <sz val="11"/>
        <color theme="1"/>
        <rFont val="Calibri"/>
        <family val="2"/>
        <scheme val="minor"/>
      </rPr>
      <t>kg</t>
    </r>
    <r>
      <rPr>
        <b/>
        <sz val="11"/>
        <color theme="1"/>
        <rFont val="Calibri"/>
        <family val="2"/>
        <scheme val="minor"/>
      </rPr>
      <t xml:space="preserve"> a.s./ha)</t>
    </r>
  </si>
  <si>
    <t>adults</t>
  </si>
  <si>
    <t>larvae</t>
  </si>
  <si>
    <t>Sum</t>
  </si>
  <si>
    <t>Tier 1 chronic risk assessment for adults and larvae</t>
  </si>
  <si>
    <r>
      <rPr>
        <b/>
        <i/>
        <sz val="12"/>
        <color theme="1"/>
        <rFont val="Calibri"/>
        <family val="2"/>
        <scheme val="minor"/>
      </rPr>
      <t>Spray and</t>
    </r>
    <r>
      <rPr>
        <b/>
        <sz val="12"/>
        <color theme="1"/>
        <rFont val="Calibri"/>
        <family val="2"/>
        <scheme val="minor"/>
      </rPr>
      <t xml:space="preserve"> seed treatment products</t>
    </r>
  </si>
  <si>
    <t>Pollen µg a.s./larva/d.p.</t>
  </si>
  <si>
    <t>Nectar µg a.s./larva/d.p.</t>
  </si>
  <si>
    <t>d.p. = developmental period</t>
  </si>
  <si>
    <t>Revised Proposal containing also RA for larvae from spray by ECPA 2017; residue values based on EFSA 2013</t>
  </si>
  <si>
    <r>
      <t>Daily dose nectar (</t>
    </r>
    <r>
      <rPr>
        <b/>
        <sz val="11"/>
        <color theme="1"/>
        <rFont val="Calibri"/>
        <family val="2"/>
      </rPr>
      <t>µg a.s./bee/day)</t>
    </r>
  </si>
  <si>
    <t>NOED (µg a.s./larvae/dev. Period)</t>
  </si>
  <si>
    <t>INPUT</t>
  </si>
  <si>
    <t>Product name:</t>
  </si>
  <si>
    <t>Active substances (n):</t>
  </si>
  <si>
    <r>
      <t>LD</t>
    </r>
    <r>
      <rPr>
        <b/>
        <vertAlign val="subscript"/>
        <sz val="11"/>
        <color theme="1"/>
        <rFont val="Calibri"/>
        <family val="2"/>
        <scheme val="minor"/>
      </rPr>
      <t>50</t>
    </r>
    <r>
      <rPr>
        <b/>
        <sz val="11"/>
        <color theme="1"/>
        <rFont val="Calibri"/>
        <family val="2"/>
        <scheme val="minor"/>
      </rPr>
      <t xml:space="preserve"> (µg product/bee):</t>
    </r>
  </si>
  <si>
    <t>i</t>
  </si>
  <si>
    <t>Substance</t>
  </si>
  <si>
    <r>
      <t>LD</t>
    </r>
    <r>
      <rPr>
        <b/>
        <vertAlign val="subscript"/>
        <sz val="11"/>
        <color theme="1"/>
        <rFont val="Calibri"/>
        <family val="2"/>
        <scheme val="minor"/>
      </rPr>
      <t>50</t>
    </r>
    <r>
      <rPr>
        <b/>
        <sz val="11"/>
        <color theme="1"/>
        <rFont val="Calibri"/>
        <family val="2"/>
        <scheme val="minor"/>
      </rPr>
      <t xml:space="preserve"> (a.s.</t>
    </r>
    <r>
      <rPr>
        <b/>
        <vertAlign val="subscript"/>
        <sz val="11"/>
        <color theme="1"/>
        <rFont val="Calibri"/>
        <family val="2"/>
        <scheme val="minor"/>
      </rPr>
      <t>i</t>
    </r>
    <r>
      <rPr>
        <b/>
        <sz val="11"/>
        <color theme="1"/>
        <rFont val="Calibri"/>
        <family val="2"/>
        <scheme val="minor"/>
      </rPr>
      <t>)</t>
    </r>
  </si>
  <si>
    <r>
      <t>c(a.s.</t>
    </r>
    <r>
      <rPr>
        <b/>
        <vertAlign val="subscript"/>
        <sz val="11"/>
        <color theme="1"/>
        <rFont val="Calibri"/>
        <family val="2"/>
        <scheme val="minor"/>
      </rPr>
      <t>i</t>
    </r>
    <r>
      <rPr>
        <b/>
        <sz val="11"/>
        <color theme="1"/>
        <rFont val="Calibri"/>
        <family val="2"/>
        <scheme val="minor"/>
      </rPr>
      <t>)</t>
    </r>
  </si>
  <si>
    <r>
      <t>P</t>
    </r>
    <r>
      <rPr>
        <b/>
        <vertAlign val="subscript"/>
        <sz val="11"/>
        <color theme="1"/>
        <rFont val="Calibri"/>
        <family val="2"/>
        <scheme val="minor"/>
      </rPr>
      <t>i</t>
    </r>
  </si>
  <si>
    <r>
      <t>P</t>
    </r>
    <r>
      <rPr>
        <b/>
        <vertAlign val="subscript"/>
        <sz val="11"/>
        <color theme="1"/>
        <rFont val="Calibri"/>
        <family val="2"/>
        <scheme val="minor"/>
      </rPr>
      <t>i</t>
    </r>
    <r>
      <rPr>
        <b/>
        <sz val="11"/>
        <color theme="1"/>
        <rFont val="Calibri"/>
        <family val="2"/>
        <scheme val="minor"/>
      </rPr>
      <t>/ LD</t>
    </r>
    <r>
      <rPr>
        <b/>
        <vertAlign val="subscript"/>
        <sz val="11"/>
        <color theme="1"/>
        <rFont val="Calibri"/>
        <family val="2"/>
        <scheme val="minor"/>
      </rPr>
      <t>50</t>
    </r>
    <r>
      <rPr>
        <b/>
        <sz val="11"/>
        <color theme="1"/>
        <rFont val="Calibri"/>
        <family val="2"/>
        <scheme val="minor"/>
      </rPr>
      <t xml:space="preserve"> (a.s.</t>
    </r>
    <r>
      <rPr>
        <b/>
        <vertAlign val="subscript"/>
        <sz val="11"/>
        <color theme="1"/>
        <rFont val="Calibri"/>
        <family val="2"/>
        <scheme val="minor"/>
      </rPr>
      <t>i</t>
    </r>
    <r>
      <rPr>
        <b/>
        <sz val="11"/>
        <color theme="1"/>
        <rFont val="Calibri"/>
        <family val="2"/>
        <scheme val="minor"/>
      </rPr>
      <t>)</t>
    </r>
  </si>
  <si>
    <r>
      <t>LD</t>
    </r>
    <r>
      <rPr>
        <b/>
        <vertAlign val="subscript"/>
        <sz val="10.5"/>
        <color rgb="FF000000"/>
        <rFont val="Calibri"/>
        <family val="2"/>
        <scheme val="minor"/>
      </rPr>
      <t>50mix-CA</t>
    </r>
  </si>
  <si>
    <r>
      <t>c(a.s.</t>
    </r>
    <r>
      <rPr>
        <vertAlign val="subscript"/>
        <sz val="11"/>
        <color theme="1"/>
        <rFont val="Calibri"/>
        <family val="2"/>
        <scheme val="minor"/>
      </rPr>
      <t>i</t>
    </r>
    <r>
      <rPr>
        <sz val="11"/>
        <color theme="1"/>
        <rFont val="Calibri"/>
        <family val="2"/>
        <scheme val="minor"/>
      </rPr>
      <t>)</t>
    </r>
  </si>
  <si>
    <r>
      <t>wP</t>
    </r>
    <r>
      <rPr>
        <vertAlign val="subscript"/>
        <sz val="11"/>
        <color theme="1"/>
        <rFont val="Calibri"/>
        <family val="2"/>
        <scheme val="minor"/>
      </rPr>
      <t>i</t>
    </r>
  </si>
  <si>
    <r>
      <t>∑ wP</t>
    </r>
    <r>
      <rPr>
        <vertAlign val="subscript"/>
        <sz val="11"/>
        <color theme="1"/>
        <rFont val="Calibri"/>
        <family val="2"/>
        <scheme val="minor"/>
      </rPr>
      <t>i</t>
    </r>
  </si>
  <si>
    <r>
      <t>LD</t>
    </r>
    <r>
      <rPr>
        <b/>
        <vertAlign val="subscript"/>
        <sz val="10.5"/>
        <color rgb="FF000000"/>
        <rFont val="Calibri"/>
        <family val="2"/>
        <scheme val="minor"/>
      </rPr>
      <t>50ppp</t>
    </r>
  </si>
  <si>
    <r>
      <t>∑ c(a.s.</t>
    </r>
    <r>
      <rPr>
        <vertAlign val="subscript"/>
        <sz val="11"/>
        <color rgb="FF000000"/>
        <rFont val="Calibri"/>
        <family val="2"/>
        <scheme val="minor"/>
      </rPr>
      <t>i</t>
    </r>
    <r>
      <rPr>
        <sz val="11"/>
        <color rgb="FF000000"/>
        <rFont val="Calibri"/>
        <family val="2"/>
        <scheme val="minor"/>
      </rPr>
      <t>)</t>
    </r>
  </si>
  <si>
    <r>
      <t>∑ P</t>
    </r>
    <r>
      <rPr>
        <vertAlign val="subscript"/>
        <sz val="11"/>
        <color theme="1"/>
        <rFont val="Calibri"/>
        <family val="2"/>
        <scheme val="minor"/>
      </rPr>
      <t>i</t>
    </r>
  </si>
  <si>
    <t>Weight of 1 L product (g)</t>
  </si>
  <si>
    <r>
      <t>LD</t>
    </r>
    <r>
      <rPr>
        <b/>
        <vertAlign val="subscript"/>
        <sz val="11"/>
        <color theme="1"/>
        <rFont val="Calibri"/>
        <family val="2"/>
        <scheme val="minor"/>
      </rPr>
      <t>50mix-CA</t>
    </r>
    <r>
      <rPr>
        <b/>
        <sz val="11"/>
        <color theme="1"/>
        <rFont val="Calibri"/>
        <family val="2"/>
        <scheme val="minor"/>
      </rPr>
      <t>/LD</t>
    </r>
    <r>
      <rPr>
        <b/>
        <vertAlign val="subscript"/>
        <sz val="11"/>
        <color theme="1"/>
        <rFont val="Calibri"/>
        <family val="2"/>
        <scheme val="minor"/>
      </rPr>
      <t>50ppp</t>
    </r>
  </si>
  <si>
    <t>Waiving</t>
  </si>
  <si>
    <t>Calculation of the acute surrogate endpoint given as µg sum a.s./bee</t>
  </si>
  <si>
    <t>Calculation of the acute product endpoint given as µg sum a.s./bee</t>
  </si>
  <si>
    <t xml:space="preserve">The sheets are locked for editing (except the blue cells), to ensure that the formulaes are not changed. The password to unclock the sheets is "bee". </t>
  </si>
  <si>
    <t>Product density (g/ml):</t>
  </si>
  <si>
    <t>Waiving of acute bumblebee and chronic honey bee formulation studies according to Northern Zone Guidance</t>
  </si>
  <si>
    <t xml:space="preserve">Can acute bumblebee and chronic honey bee  formulation studies be waived?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</si>
</sst>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00"/>
    <numFmt numFmtId="166" formatCode="0.0000"/>
    <numFmt numFmtId="167" formatCode="0.0"/>
  </numFmts>
  <fonts count="29" x14ac:knownFonts="1">
    <font>
      <sz val="11"/>
      <color theme="1"/>
      <name val="Calibri"/>
      <family val="2"/>
      <scheme val="minor"/>
    </font>
    <font>
      <b/>
      <sz val="11"/>
      <color theme="1"/>
      <name val="Calibri"/>
      <family val="2"/>
      <scheme val="minor"/>
    </font>
    <font>
      <b/>
      <sz val="11"/>
      <color theme="1"/>
      <name val="Calibri"/>
      <family val="2"/>
    </font>
    <font>
      <b/>
      <sz val="14"/>
      <color theme="1"/>
      <name val="Calibri"/>
      <family val="2"/>
      <scheme val="minor"/>
    </font>
    <font>
      <b/>
      <sz val="12"/>
      <color theme="1"/>
      <name val="Calibri"/>
      <family val="2"/>
      <scheme val="minor"/>
    </font>
    <font>
      <sz val="11"/>
      <color theme="4" tint="-0.249977111117893"/>
      <name val="Calibri"/>
      <family val="2"/>
      <scheme val="minor"/>
    </font>
    <font>
      <sz val="11"/>
      <color theme="9"/>
      <name val="Calibri"/>
      <family val="2"/>
      <scheme val="minor"/>
    </font>
    <font>
      <b/>
      <u/>
      <sz val="11"/>
      <color theme="1"/>
      <name val="Calibri"/>
      <family val="2"/>
      <scheme val="minor"/>
    </font>
    <font>
      <b/>
      <u/>
      <sz val="11"/>
      <color theme="1"/>
      <name val="Calibri"/>
      <family val="2"/>
    </font>
    <font>
      <b/>
      <sz val="20"/>
      <color theme="1"/>
      <name val="Calibri"/>
      <family val="2"/>
      <scheme val="minor"/>
    </font>
    <font>
      <b/>
      <sz val="11"/>
      <name val="Calibri"/>
      <family val="2"/>
      <scheme val="minor"/>
    </font>
    <font>
      <b/>
      <i/>
      <sz val="12"/>
      <color theme="1"/>
      <name val="Calibri"/>
      <family val="2"/>
      <scheme val="minor"/>
    </font>
    <font>
      <i/>
      <sz val="11"/>
      <color theme="9"/>
      <name val="Calibri"/>
      <family val="2"/>
      <scheme val="minor"/>
    </font>
    <font>
      <i/>
      <sz val="11"/>
      <color theme="1"/>
      <name val="Calibri"/>
      <family val="2"/>
      <scheme val="minor"/>
    </font>
    <font>
      <sz val="11"/>
      <color rgb="FFFF0000"/>
      <name val="Calibri"/>
      <family val="2"/>
      <scheme val="minor"/>
    </font>
    <font>
      <sz val="11"/>
      <color theme="1"/>
      <name val="Calibri"/>
      <family val="2"/>
      <scheme val="minor"/>
    </font>
    <font>
      <sz val="10"/>
      <color theme="1"/>
      <name val="Times New Roman"/>
      <family val="1"/>
    </font>
    <font>
      <b/>
      <sz val="11"/>
      <color rgb="FF0070C0"/>
      <name val="Calibri"/>
      <family val="2"/>
      <scheme val="minor"/>
    </font>
    <font>
      <sz val="10"/>
      <color theme="1"/>
      <name val="Calibri"/>
      <family val="2"/>
      <scheme val="minor"/>
    </font>
    <font>
      <b/>
      <sz val="10"/>
      <color theme="1"/>
      <name val="Calibri"/>
      <family val="2"/>
      <scheme val="minor"/>
    </font>
    <font>
      <b/>
      <vertAlign val="subscript"/>
      <sz val="11"/>
      <color theme="1"/>
      <name val="Calibri"/>
      <family val="2"/>
      <scheme val="minor"/>
    </font>
    <font>
      <b/>
      <sz val="11"/>
      <color theme="9" tint="-0.249977111117893"/>
      <name val="Calibri"/>
      <family val="2"/>
      <scheme val="minor"/>
    </font>
    <font>
      <b/>
      <i/>
      <sz val="11"/>
      <color theme="1"/>
      <name val="Calibri"/>
      <family val="2"/>
      <scheme val="minor"/>
    </font>
    <font>
      <b/>
      <sz val="10.5"/>
      <color rgb="FF000000"/>
      <name val="Calibri"/>
      <family val="2"/>
      <scheme val="minor"/>
    </font>
    <font>
      <b/>
      <vertAlign val="subscript"/>
      <sz val="10.5"/>
      <color rgb="FF000000"/>
      <name val="Calibri"/>
      <family val="2"/>
      <scheme val="minor"/>
    </font>
    <font>
      <vertAlign val="subscript"/>
      <sz val="11"/>
      <color theme="1"/>
      <name val="Calibri"/>
      <family val="2"/>
      <scheme val="minor"/>
    </font>
    <font>
      <sz val="11"/>
      <name val="Calibri"/>
      <family val="2"/>
      <scheme val="minor"/>
    </font>
    <font>
      <sz val="11"/>
      <color rgb="FF000000"/>
      <name val="Calibri"/>
      <family val="2"/>
      <scheme val="minor"/>
    </font>
    <font>
      <vertAlign val="subscript"/>
      <sz val="11"/>
      <color rgb="FF000000"/>
      <name val="Calibri"/>
      <family val="2"/>
      <scheme val="minor"/>
    </font>
  </fonts>
  <fills count="9">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7"/>
        <bgColor indexed="64"/>
      </patternFill>
    </fill>
  </fills>
  <borders count="31">
    <border>
      <left/>
      <right/>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ck">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medium">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s>
  <cellStyleXfs count="2">
    <xf numFmtId="0" fontId="0" fillId="0" borderId="0"/>
    <xf numFmtId="9" fontId="15" fillId="0" borderId="0" applyFont="0" applyFill="0" applyBorder="0" applyAlignment="0" applyProtection="0"/>
  </cellStyleXfs>
  <cellXfs count="190">
    <xf numFmtId="0" fontId="0" fillId="0" borderId="0" xfId="0"/>
    <xf numFmtId="0" fontId="0" fillId="2" borderId="2" xfId="0" applyFill="1" applyBorder="1"/>
    <xf numFmtId="0" fontId="0" fillId="2" borderId="0" xfId="0" applyFill="1"/>
    <xf numFmtId="0" fontId="0" fillId="3" borderId="0" xfId="0" applyFill="1"/>
    <xf numFmtId="0" fontId="3" fillId="2" borderId="2" xfId="0" applyFont="1" applyFill="1" applyBorder="1"/>
    <xf numFmtId="0" fontId="0" fillId="4" borderId="0" xfId="0" applyFill="1"/>
    <xf numFmtId="0" fontId="1" fillId="4" borderId="0" xfId="0" applyFont="1" applyFill="1"/>
    <xf numFmtId="2" fontId="0" fillId="2" borderId="0" xfId="0" applyNumberFormat="1" applyFill="1"/>
    <xf numFmtId="2" fontId="0" fillId="4" borderId="0" xfId="0" applyNumberFormat="1" applyFill="1"/>
    <xf numFmtId="2" fontId="1" fillId="4" borderId="0" xfId="0" applyNumberFormat="1" applyFont="1" applyFill="1"/>
    <xf numFmtId="0" fontId="5" fillId="2" borderId="2" xfId="0" applyFont="1" applyFill="1" applyBorder="1"/>
    <xf numFmtId="0" fontId="6" fillId="2" borderId="0" xfId="0" applyFont="1" applyFill="1"/>
    <xf numFmtId="0" fontId="1" fillId="3" borderId="0" xfId="0" applyFont="1" applyFill="1"/>
    <xf numFmtId="0" fontId="4" fillId="3" borderId="3" xfId="0" applyFont="1"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4" fillId="4" borderId="3" xfId="0" applyFont="1" applyFill="1" applyBorder="1"/>
    <xf numFmtId="2" fontId="0" fillId="4" borderId="4" xfId="0" applyNumberFormat="1" applyFill="1" applyBorder="1"/>
    <xf numFmtId="0" fontId="0" fillId="4" borderId="4" xfId="0" applyFill="1" applyBorder="1"/>
    <xf numFmtId="0" fontId="0" fillId="4" borderId="5" xfId="0" applyFill="1" applyBorder="1"/>
    <xf numFmtId="0" fontId="0" fillId="4" borderId="6" xfId="0" applyFill="1" applyBorder="1"/>
    <xf numFmtId="0" fontId="0" fillId="4" borderId="7" xfId="0" applyFill="1" applyBorder="1"/>
    <xf numFmtId="0" fontId="0" fillId="4" borderId="8" xfId="0" applyFill="1" applyBorder="1"/>
    <xf numFmtId="0" fontId="0" fillId="4" borderId="9" xfId="0" applyFill="1" applyBorder="1"/>
    <xf numFmtId="0" fontId="0" fillId="4" borderId="10" xfId="0" applyFill="1" applyBorder="1"/>
    <xf numFmtId="0" fontId="1" fillId="6" borderId="13" xfId="0" applyFont="1" applyFill="1" applyBorder="1" applyAlignment="1">
      <alignment horizontal="center"/>
    </xf>
    <xf numFmtId="2" fontId="1" fillId="4" borderId="0" xfId="0" applyNumberFormat="1" applyFont="1" applyFill="1" applyAlignment="1">
      <alignment horizontal="center"/>
    </xf>
    <xf numFmtId="0" fontId="1" fillId="4" borderId="0" xfId="0" applyFont="1" applyFill="1" applyAlignment="1">
      <alignment horizontal="center"/>
    </xf>
    <xf numFmtId="0" fontId="4" fillId="2" borderId="0" xfId="0" applyFont="1" applyFill="1"/>
    <xf numFmtId="0" fontId="1" fillId="2" borderId="0" xfId="0" applyFont="1" applyFill="1"/>
    <xf numFmtId="0" fontId="1" fillId="6" borderId="14" xfId="0" applyFont="1" applyFill="1" applyBorder="1" applyAlignment="1">
      <alignment horizontal="center"/>
    </xf>
    <xf numFmtId="2" fontId="0" fillId="6" borderId="1" xfId="0" applyNumberFormat="1" applyFill="1" applyBorder="1" applyAlignment="1">
      <alignment horizontal="center"/>
    </xf>
    <xf numFmtId="164" fontId="0" fillId="4" borderId="1" xfId="0" applyNumberFormat="1" applyFill="1" applyBorder="1" applyAlignment="1">
      <alignment horizontal="center"/>
    </xf>
    <xf numFmtId="0" fontId="9" fillId="2" borderId="0" xfId="0" applyFont="1" applyFill="1"/>
    <xf numFmtId="0" fontId="1" fillId="3" borderId="0" xfId="0" applyFont="1" applyFill="1" applyAlignment="1">
      <alignment horizontal="center"/>
    </xf>
    <xf numFmtId="0" fontId="0" fillId="6" borderId="1" xfId="0" applyFill="1" applyBorder="1"/>
    <xf numFmtId="0" fontId="0" fillId="2" borderId="0" xfId="0" applyFill="1" applyAlignment="1">
      <alignment horizontal="center"/>
    </xf>
    <xf numFmtId="2" fontId="0" fillId="6" borderId="15" xfId="0" applyNumberFormat="1" applyFill="1" applyBorder="1" applyAlignment="1">
      <alignment horizontal="center"/>
    </xf>
    <xf numFmtId="2" fontId="0" fillId="6" borderId="12" xfId="0" applyNumberFormat="1" applyFill="1" applyBorder="1" applyAlignment="1">
      <alignment horizontal="center"/>
    </xf>
    <xf numFmtId="2" fontId="0" fillId="2" borderId="0" xfId="0" applyNumberFormat="1" applyFill="1" applyAlignment="1">
      <alignment horizontal="center"/>
    </xf>
    <xf numFmtId="0" fontId="0" fillId="3" borderId="4" xfId="0" applyFill="1" applyBorder="1" applyAlignment="1">
      <alignment horizontal="center"/>
    </xf>
    <xf numFmtId="0" fontId="0" fillId="3" borderId="0" xfId="0" applyFill="1" applyAlignment="1">
      <alignment horizontal="center"/>
    </xf>
    <xf numFmtId="2" fontId="10" fillId="3" borderId="0" xfId="0" applyNumberFormat="1" applyFont="1" applyFill="1" applyAlignment="1">
      <alignment horizontal="center"/>
    </xf>
    <xf numFmtId="2" fontId="0" fillId="3" borderId="0" xfId="0" applyNumberFormat="1" applyFill="1" applyAlignment="1">
      <alignment horizontal="center"/>
    </xf>
    <xf numFmtId="0" fontId="1" fillId="7" borderId="2" xfId="0" applyFont="1" applyFill="1" applyBorder="1"/>
    <xf numFmtId="0" fontId="0" fillId="7" borderId="0" xfId="0" applyFill="1"/>
    <xf numFmtId="164" fontId="0" fillId="6" borderId="1" xfId="0" applyNumberFormat="1" applyFill="1" applyBorder="1" applyAlignment="1">
      <alignment horizontal="center"/>
    </xf>
    <xf numFmtId="166" fontId="0" fillId="6" borderId="16" xfId="0" applyNumberFormat="1" applyFill="1" applyBorder="1" applyAlignment="1">
      <alignment horizontal="center"/>
    </xf>
    <xf numFmtId="0" fontId="0" fillId="7" borderId="0" xfId="0" applyFill="1" applyAlignment="1">
      <alignment horizontal="center"/>
    </xf>
    <xf numFmtId="0" fontId="12" fillId="2" borderId="0" xfId="0" applyFont="1" applyFill="1"/>
    <xf numFmtId="2" fontId="13" fillId="2" borderId="0" xfId="0" applyNumberFormat="1" applyFont="1" applyFill="1" applyAlignment="1">
      <alignment horizontal="center"/>
    </xf>
    <xf numFmtId="0" fontId="13" fillId="2" borderId="0" xfId="0" applyFont="1" applyFill="1" applyAlignment="1">
      <alignment horizontal="center"/>
    </xf>
    <xf numFmtId="0" fontId="13" fillId="2" borderId="0" xfId="0" applyFont="1" applyFill="1"/>
    <xf numFmtId="0" fontId="4" fillId="2" borderId="2" xfId="0" applyFont="1" applyFill="1" applyBorder="1"/>
    <xf numFmtId="0" fontId="0" fillId="7" borderId="2" xfId="0" applyFill="1" applyBorder="1"/>
    <xf numFmtId="0" fontId="0" fillId="0" borderId="2" xfId="0" applyBorder="1"/>
    <xf numFmtId="0" fontId="0" fillId="0" borderId="0" xfId="0" applyAlignment="1">
      <alignment horizontal="center"/>
    </xf>
    <xf numFmtId="0" fontId="14" fillId="0" borderId="0" xfId="0" applyFont="1" applyAlignment="1">
      <alignment horizontal="center"/>
    </xf>
    <xf numFmtId="2" fontId="0" fillId="4" borderId="4" xfId="0" applyNumberFormat="1" applyFill="1" applyBorder="1" applyAlignment="1">
      <alignment horizontal="center"/>
    </xf>
    <xf numFmtId="0" fontId="0" fillId="4" borderId="4" xfId="0" applyFill="1" applyBorder="1" applyAlignment="1">
      <alignment horizontal="center"/>
    </xf>
    <xf numFmtId="2" fontId="0" fillId="4" borderId="0" xfId="0" applyNumberFormat="1" applyFill="1" applyAlignment="1">
      <alignment horizontal="center"/>
    </xf>
    <xf numFmtId="165" fontId="0" fillId="6" borderId="11" xfId="0" applyNumberFormat="1" applyFill="1" applyBorder="1" applyAlignment="1">
      <alignment horizontal="center"/>
    </xf>
    <xf numFmtId="165" fontId="0" fillId="6" borderId="15" xfId="0" applyNumberFormat="1" applyFill="1" applyBorder="1" applyAlignment="1">
      <alignment horizontal="center"/>
    </xf>
    <xf numFmtId="167" fontId="0" fillId="6" borderId="12" xfId="0" applyNumberFormat="1" applyFill="1" applyBorder="1" applyAlignment="1">
      <alignment horizontal="center"/>
    </xf>
    <xf numFmtId="0" fontId="0" fillId="4" borderId="17" xfId="0" applyFill="1" applyBorder="1"/>
    <xf numFmtId="2" fontId="10" fillId="4" borderId="0" xfId="0" applyNumberFormat="1" applyFont="1" applyFill="1" applyAlignment="1">
      <alignment horizontal="center"/>
    </xf>
    <xf numFmtId="0" fontId="0" fillId="4" borderId="0" xfId="0" applyFill="1" applyAlignment="1">
      <alignment horizontal="center"/>
    </xf>
    <xf numFmtId="165" fontId="0" fillId="6" borderId="16" xfId="0" applyNumberFormat="1" applyFill="1" applyBorder="1" applyAlignment="1">
      <alignment horizontal="center"/>
    </xf>
    <xf numFmtId="165" fontId="0" fillId="6" borderId="1" xfId="0" applyNumberFormat="1" applyFill="1" applyBorder="1" applyAlignment="1">
      <alignment horizontal="center"/>
    </xf>
    <xf numFmtId="167" fontId="0" fillId="6" borderId="1" xfId="0" applyNumberFormat="1" applyFill="1" applyBorder="1" applyAlignment="1">
      <alignment horizontal="center"/>
    </xf>
    <xf numFmtId="166" fontId="0" fillId="6" borderId="11" xfId="0" applyNumberFormat="1" applyFill="1" applyBorder="1" applyAlignment="1">
      <alignment horizontal="center"/>
    </xf>
    <xf numFmtId="0" fontId="0" fillId="5" borderId="1" xfId="0" applyFill="1" applyBorder="1" applyProtection="1">
      <protection locked="0"/>
    </xf>
    <xf numFmtId="0" fontId="10" fillId="5" borderId="18" xfId="0" applyFont="1" applyFill="1" applyBorder="1" applyAlignment="1" applyProtection="1">
      <alignment horizontal="center" vertical="center"/>
      <protection locked="0"/>
    </xf>
    <xf numFmtId="0" fontId="0" fillId="5" borderId="18" xfId="0" applyFill="1" applyBorder="1" applyProtection="1">
      <protection locked="0"/>
    </xf>
    <xf numFmtId="0" fontId="0" fillId="5" borderId="0" xfId="0" applyFill="1" applyAlignment="1" applyProtection="1">
      <alignment horizontal="center"/>
      <protection locked="0"/>
    </xf>
    <xf numFmtId="0" fontId="0" fillId="5" borderId="7" xfId="0" applyFill="1" applyBorder="1" applyAlignment="1" applyProtection="1">
      <alignment horizontal="center"/>
      <protection locked="0"/>
    </xf>
    <xf numFmtId="0" fontId="26" fillId="5" borderId="0" xfId="0" applyFont="1" applyFill="1" applyAlignment="1" applyProtection="1">
      <alignment horizontal="center"/>
      <protection locked="0"/>
    </xf>
    <xf numFmtId="0" fontId="0" fillId="5" borderId="9" xfId="0" applyFill="1" applyBorder="1" applyAlignment="1" applyProtection="1">
      <alignment horizontal="center"/>
      <protection locked="0"/>
    </xf>
    <xf numFmtId="0" fontId="0" fillId="5" borderId="10" xfId="0" applyFill="1" applyBorder="1" applyAlignment="1" applyProtection="1">
      <alignment horizontal="center"/>
      <protection locked="0"/>
    </xf>
    <xf numFmtId="166" fontId="0" fillId="6" borderId="1" xfId="0" applyNumberFormat="1" applyFill="1" applyBorder="1" applyAlignment="1">
      <alignment horizontal="center"/>
    </xf>
    <xf numFmtId="0" fontId="19" fillId="6" borderId="1" xfId="0" applyFont="1" applyFill="1" applyBorder="1" applyAlignment="1">
      <alignment horizontal="center"/>
    </xf>
    <xf numFmtId="0" fontId="19" fillId="5" borderId="1" xfId="0" applyFont="1" applyFill="1" applyBorder="1" applyProtection="1">
      <protection locked="0"/>
    </xf>
    <xf numFmtId="0" fontId="3" fillId="2" borderId="3" xfId="0" applyFont="1" applyFill="1" applyBorder="1"/>
    <xf numFmtId="0" fontId="16" fillId="2" borderId="4" xfId="0" applyFont="1" applyFill="1" applyBorder="1"/>
    <xf numFmtId="0" fontId="16" fillId="2" borderId="5" xfId="0" applyFont="1" applyFill="1" applyBorder="1"/>
    <xf numFmtId="0" fontId="16" fillId="2" borderId="0" xfId="0" applyFont="1" applyFill="1"/>
    <xf numFmtId="0" fontId="3" fillId="2" borderId="4" xfId="0" applyFont="1" applyFill="1" applyBorder="1"/>
    <xf numFmtId="0" fontId="16" fillId="2" borderId="6" xfId="0" applyFont="1" applyFill="1" applyBorder="1"/>
    <xf numFmtId="0" fontId="16" fillId="2" borderId="7" xfId="0" applyFont="1" applyFill="1" applyBorder="1"/>
    <xf numFmtId="0" fontId="17" fillId="2" borderId="6" xfId="0" applyFont="1" applyFill="1" applyBorder="1"/>
    <xf numFmtId="0" fontId="10" fillId="2" borderId="0" xfId="0" applyFont="1" applyFill="1" applyAlignment="1">
      <alignment horizontal="center" vertical="center"/>
    </xf>
    <xf numFmtId="0" fontId="0" fillId="2" borderId="7" xfId="0" applyFill="1" applyBorder="1"/>
    <xf numFmtId="0" fontId="0" fillId="2" borderId="6" xfId="0" applyFill="1" applyBorder="1"/>
    <xf numFmtId="0" fontId="17" fillId="2" borderId="0" xfId="0" applyFont="1" applyFill="1"/>
    <xf numFmtId="0" fontId="0" fillId="2" borderId="0" xfId="0" applyFill="1" applyAlignment="1">
      <alignment horizontal="center" wrapText="1"/>
    </xf>
    <xf numFmtId="0" fontId="0" fillId="2" borderId="7" xfId="0" applyFill="1" applyBorder="1" applyAlignment="1">
      <alignment horizontal="center"/>
    </xf>
    <xf numFmtId="0" fontId="0" fillId="8" borderId="3" xfId="0" applyFill="1" applyBorder="1"/>
    <xf numFmtId="0" fontId="1" fillId="8" borderId="4" xfId="0" applyFont="1" applyFill="1" applyBorder="1"/>
    <xf numFmtId="0" fontId="1" fillId="8" borderId="4" xfId="0" applyFont="1" applyFill="1" applyBorder="1" applyAlignment="1">
      <alignment horizontal="left" vertical="center"/>
    </xf>
    <xf numFmtId="0" fontId="1" fillId="8" borderId="4" xfId="0" applyFont="1" applyFill="1" applyBorder="1" applyAlignment="1">
      <alignment horizontal="right" vertical="center"/>
    </xf>
    <xf numFmtId="0" fontId="10" fillId="8" borderId="4" xfId="0" applyFont="1" applyFill="1" applyBorder="1" applyAlignment="1">
      <alignment horizontal="center" vertical="center"/>
    </xf>
    <xf numFmtId="0" fontId="0" fillId="8" borderId="5" xfId="0" applyFill="1" applyBorder="1"/>
    <xf numFmtId="0" fontId="0" fillId="2" borderId="7" xfId="0" applyFill="1" applyBorder="1" applyAlignment="1">
      <alignment horizontal="center" wrapText="1"/>
    </xf>
    <xf numFmtId="0" fontId="1" fillId="3" borderId="6" xfId="0" applyFont="1" applyFill="1" applyBorder="1"/>
    <xf numFmtId="0" fontId="18" fillId="3" borderId="0" xfId="0" applyFont="1" applyFill="1"/>
    <xf numFmtId="0" fontId="0" fillId="8" borderId="6" xfId="0" applyFill="1" applyBorder="1"/>
    <xf numFmtId="0" fontId="1" fillId="8" borderId="0" xfId="0" applyFont="1" applyFill="1"/>
    <xf numFmtId="0" fontId="18" fillId="8" borderId="0" xfId="0" applyFont="1" applyFill="1"/>
    <xf numFmtId="0" fontId="0" fillId="8" borderId="7" xfId="0" applyFill="1" applyBorder="1"/>
    <xf numFmtId="0" fontId="1" fillId="3" borderId="0" xfId="0" applyFont="1" applyFill="1" applyAlignment="1">
      <alignment horizontal="left" vertical="center"/>
    </xf>
    <xf numFmtId="0" fontId="1" fillId="3" borderId="0" xfId="0" applyFont="1" applyFill="1" applyAlignment="1">
      <alignment horizontal="right" vertical="center"/>
    </xf>
    <xf numFmtId="0" fontId="0" fillId="2" borderId="0" xfId="0" applyFill="1" applyAlignment="1">
      <alignment horizontal="center" vertical="center"/>
    </xf>
    <xf numFmtId="0" fontId="0" fillId="8" borderId="0" xfId="0" applyFill="1"/>
    <xf numFmtId="0" fontId="0" fillId="3" borderId="7" xfId="0" applyFill="1" applyBorder="1" applyAlignment="1">
      <alignment horizontal="center"/>
    </xf>
    <xf numFmtId="0" fontId="0" fillId="2" borderId="19" xfId="0" applyFill="1" applyBorder="1" applyAlignment="1">
      <alignment horizontal="center"/>
    </xf>
    <xf numFmtId="0" fontId="0" fillId="2" borderId="19" xfId="0" applyFill="1" applyBorder="1" applyAlignment="1">
      <alignment horizontal="center" wrapText="1"/>
    </xf>
    <xf numFmtId="0" fontId="21" fillId="2" borderId="7" xfId="0" applyFont="1" applyFill="1" applyBorder="1" applyAlignment="1">
      <alignment horizontal="center"/>
    </xf>
    <xf numFmtId="0" fontId="0" fillId="8" borderId="0" xfId="0" applyFill="1" applyAlignment="1">
      <alignment horizontal="center"/>
    </xf>
    <xf numFmtId="0" fontId="0" fillId="8" borderId="7" xfId="0" applyFill="1" applyBorder="1" applyAlignment="1">
      <alignment horizontal="center"/>
    </xf>
    <xf numFmtId="0" fontId="21" fillId="2" borderId="0" xfId="0" applyFont="1" applyFill="1" applyAlignment="1">
      <alignment horizontal="center"/>
    </xf>
    <xf numFmtId="0" fontId="22" fillId="3" borderId="20" xfId="0" applyFont="1" applyFill="1" applyBorder="1" applyAlignment="1">
      <alignment horizontal="center"/>
    </xf>
    <xf numFmtId="0" fontId="1" fillId="3" borderId="20" xfId="0" applyFont="1" applyFill="1" applyBorder="1" applyAlignment="1">
      <alignment horizontal="center"/>
    </xf>
    <xf numFmtId="0" fontId="1" fillId="3" borderId="21" xfId="0" applyFont="1" applyFill="1" applyBorder="1" applyAlignment="1">
      <alignment horizontal="center"/>
    </xf>
    <xf numFmtId="0" fontId="1" fillId="4" borderId="20" xfId="0" applyFont="1" applyFill="1" applyBorder="1" applyAlignment="1">
      <alignment horizontal="center"/>
    </xf>
    <xf numFmtId="0" fontId="1" fillId="4" borderId="19" xfId="0" applyFont="1" applyFill="1" applyBorder="1" applyAlignment="1">
      <alignment horizontal="center"/>
    </xf>
    <xf numFmtId="0" fontId="23" fillId="6" borderId="22" xfId="0" applyFont="1" applyFill="1" applyBorder="1" applyAlignment="1">
      <alignment horizontal="center"/>
    </xf>
    <xf numFmtId="0" fontId="22" fillId="8" borderId="20" xfId="0" applyFont="1" applyFill="1" applyBorder="1" applyAlignment="1">
      <alignment horizontal="center"/>
    </xf>
    <xf numFmtId="0" fontId="0" fillId="8" borderId="20" xfId="0" applyFill="1" applyBorder="1" applyAlignment="1">
      <alignment horizontal="center"/>
    </xf>
    <xf numFmtId="0" fontId="0" fillId="4" borderId="23" xfId="0" applyFill="1" applyBorder="1" applyAlignment="1">
      <alignment horizontal="center"/>
    </xf>
    <xf numFmtId="0" fontId="0" fillId="4" borderId="24" xfId="0" applyFill="1" applyBorder="1" applyAlignment="1">
      <alignment horizontal="center"/>
    </xf>
    <xf numFmtId="0" fontId="23" fillId="6" borderId="1" xfId="0" applyFont="1" applyFill="1" applyBorder="1" applyAlignment="1">
      <alignment horizontal="center"/>
    </xf>
    <xf numFmtId="2" fontId="0" fillId="4" borderId="0" xfId="1" applyNumberFormat="1" applyFont="1" applyFill="1" applyBorder="1" applyAlignment="1" applyProtection="1">
      <alignment horizontal="center"/>
    </xf>
    <xf numFmtId="164" fontId="0" fillId="4" borderId="0" xfId="0" applyNumberFormat="1" applyFill="1" applyAlignment="1">
      <alignment horizontal="center"/>
    </xf>
    <xf numFmtId="9" fontId="10" fillId="8" borderId="6" xfId="1" applyFont="1" applyFill="1" applyBorder="1" applyAlignment="1" applyProtection="1">
      <alignment horizontal="center"/>
    </xf>
    <xf numFmtId="2" fontId="0" fillId="4" borderId="2" xfId="1" applyNumberFormat="1" applyFont="1" applyFill="1" applyBorder="1" applyAlignment="1" applyProtection="1">
      <alignment horizontal="center"/>
    </xf>
    <xf numFmtId="9" fontId="10" fillId="2" borderId="0" xfId="1" applyFont="1" applyFill="1" applyBorder="1" applyAlignment="1" applyProtection="1">
      <alignment horizontal="center"/>
    </xf>
    <xf numFmtId="0" fontId="0" fillId="4" borderId="25" xfId="0" applyFill="1" applyBorder="1" applyAlignment="1">
      <alignment horizontal="center"/>
    </xf>
    <xf numFmtId="0" fontId="0" fillId="4" borderId="26" xfId="0" applyFill="1" applyBorder="1" applyAlignment="1">
      <alignment horizontal="center"/>
    </xf>
    <xf numFmtId="0" fontId="0" fillId="3" borderId="9" xfId="0" applyFill="1" applyBorder="1" applyAlignment="1">
      <alignment horizontal="center"/>
    </xf>
    <xf numFmtId="2" fontId="0" fillId="4" borderId="19" xfId="1" applyNumberFormat="1" applyFont="1" applyFill="1" applyBorder="1" applyAlignment="1" applyProtection="1">
      <alignment horizontal="center"/>
    </xf>
    <xf numFmtId="164" fontId="0" fillId="4" borderId="27" xfId="0" applyNumberFormat="1" applyFill="1" applyBorder="1" applyAlignment="1">
      <alignment horizontal="center"/>
    </xf>
    <xf numFmtId="0" fontId="0" fillId="4" borderId="28" xfId="0" applyFill="1" applyBorder="1" applyAlignment="1">
      <alignment horizontal="center"/>
    </xf>
    <xf numFmtId="167" fontId="0" fillId="2" borderId="0" xfId="0" applyNumberFormat="1" applyFill="1" applyAlignment="1">
      <alignment horizontal="center"/>
    </xf>
    <xf numFmtId="9" fontId="10" fillId="8" borderId="8" xfId="1" applyFont="1" applyFill="1" applyBorder="1" applyAlignment="1" applyProtection="1">
      <alignment horizontal="center"/>
    </xf>
    <xf numFmtId="0" fontId="0" fillId="8" borderId="9" xfId="0" applyFill="1" applyBorder="1"/>
    <xf numFmtId="0" fontId="0" fillId="8" borderId="9" xfId="0" applyFill="1" applyBorder="1" applyAlignment="1">
      <alignment horizontal="center"/>
    </xf>
    <xf numFmtId="2" fontId="0" fillId="4" borderId="29" xfId="1" applyNumberFormat="1" applyFont="1" applyFill="1" applyBorder="1" applyAlignment="1" applyProtection="1">
      <alignment horizontal="center"/>
    </xf>
    <xf numFmtId="164" fontId="0" fillId="4" borderId="19" xfId="0" applyNumberFormat="1" applyFill="1" applyBorder="1" applyAlignment="1">
      <alignment horizontal="center"/>
    </xf>
    <xf numFmtId="0" fontId="0" fillId="4" borderId="27" xfId="0" applyFill="1" applyBorder="1" applyAlignment="1">
      <alignment horizontal="center"/>
    </xf>
    <xf numFmtId="167" fontId="0" fillId="2" borderId="7" xfId="0" applyNumberFormat="1" applyFill="1" applyBorder="1" applyAlignment="1">
      <alignment horizontal="center"/>
    </xf>
    <xf numFmtId="0" fontId="27" fillId="4" borderId="0" xfId="0" applyFont="1" applyFill="1" applyAlignment="1">
      <alignment horizontal="center"/>
    </xf>
    <xf numFmtId="0" fontId="27" fillId="2" borderId="0" xfId="0" applyFont="1" applyFill="1" applyAlignment="1">
      <alignment horizontal="center"/>
    </xf>
    <xf numFmtId="0" fontId="27" fillId="2" borderId="7" xfId="0" applyFont="1" applyFill="1" applyBorder="1" applyAlignment="1">
      <alignment horizontal="center"/>
    </xf>
    <xf numFmtId="0" fontId="0" fillId="2" borderId="0" xfId="0" applyFill="1" applyAlignment="1">
      <alignment wrapText="1"/>
    </xf>
    <xf numFmtId="0" fontId="0" fillId="4" borderId="30" xfId="0" applyFill="1" applyBorder="1" applyAlignment="1">
      <alignment horizontal="center"/>
    </xf>
    <xf numFmtId="0" fontId="18" fillId="4" borderId="0" xfId="0" applyFont="1" applyFill="1"/>
    <xf numFmtId="0" fontId="18" fillId="2" borderId="0" xfId="0" applyFont="1" applyFill="1"/>
    <xf numFmtId="166" fontId="0" fillId="2" borderId="7" xfId="0" applyNumberFormat="1" applyFill="1" applyBorder="1" applyAlignment="1">
      <alignment horizontal="center"/>
    </xf>
    <xf numFmtId="166" fontId="0" fillId="2" borderId="0" xfId="0" applyNumberFormat="1" applyFill="1" applyAlignment="1">
      <alignment horizontal="center"/>
    </xf>
    <xf numFmtId="0" fontId="18" fillId="2" borderId="7" xfId="0" applyFont="1" applyFill="1" applyBorder="1"/>
    <xf numFmtId="167" fontId="0" fillId="2" borderId="7" xfId="0" applyNumberFormat="1" applyFill="1" applyBorder="1"/>
    <xf numFmtId="0" fontId="0" fillId="2" borderId="8" xfId="0" applyFill="1" applyBorder="1"/>
    <xf numFmtId="0" fontId="0" fillId="2" borderId="9" xfId="0" applyFill="1" applyBorder="1"/>
    <xf numFmtId="0" fontId="16" fillId="2" borderId="9" xfId="0" applyFont="1" applyFill="1" applyBorder="1"/>
    <xf numFmtId="0" fontId="16" fillId="2" borderId="10" xfId="0" applyFont="1" applyFill="1" applyBorder="1"/>
    <xf numFmtId="0" fontId="0" fillId="2" borderId="4" xfId="0" applyFill="1" applyBorder="1"/>
    <xf numFmtId="0" fontId="1" fillId="4" borderId="23" xfId="0" applyFont="1" applyFill="1" applyBorder="1"/>
    <xf numFmtId="0" fontId="16" fillId="2" borderId="8" xfId="0" applyFont="1" applyFill="1" applyBorder="1"/>
    <xf numFmtId="0" fontId="26" fillId="5" borderId="0" xfId="0" applyFont="1" applyFill="1" applyProtection="1">
      <protection locked="0"/>
    </xf>
    <xf numFmtId="0" fontId="0" fillId="5" borderId="0" xfId="0" applyFill="1" applyProtection="1">
      <protection locked="0"/>
    </xf>
    <xf numFmtId="0" fontId="0" fillId="5" borderId="9" xfId="0" applyFill="1" applyBorder="1" applyProtection="1">
      <protection locked="0"/>
    </xf>
    <xf numFmtId="2" fontId="18" fillId="4" borderId="23" xfId="0" applyNumberFormat="1" applyFont="1" applyFill="1" applyBorder="1" applyAlignment="1">
      <alignment horizontal="center"/>
    </xf>
    <xf numFmtId="164" fontId="0" fillId="4" borderId="23" xfId="0" applyNumberFormat="1" applyFill="1" applyBorder="1" applyAlignment="1">
      <alignment horizontal="center"/>
    </xf>
    <xf numFmtId="0" fontId="0" fillId="2" borderId="0" xfId="0" applyFill="1" applyProtection="1">
      <protection locked="0"/>
    </xf>
    <xf numFmtId="0" fontId="0" fillId="8" borderId="6" xfId="0" applyFill="1" applyBorder="1" applyAlignment="1">
      <alignment horizontal="center" wrapText="1"/>
    </xf>
    <xf numFmtId="0" fontId="0" fillId="2" borderId="0" xfId="0" applyFill="1" applyAlignment="1">
      <alignment horizontal="center" wrapText="1"/>
    </xf>
    <xf numFmtId="0" fontId="26" fillId="2" borderId="0" xfId="0" applyFont="1" applyFill="1" applyAlignment="1">
      <alignment horizontal="left" vertical="top" wrapText="1"/>
    </xf>
    <xf numFmtId="0" fontId="1" fillId="2" borderId="0" xfId="0" applyFont="1" applyFill="1" applyAlignment="1">
      <alignment horizontal="left" vertical="top" wrapText="1"/>
    </xf>
    <xf numFmtId="0" fontId="0" fillId="0" borderId="0" xfId="0" applyAlignment="1">
      <alignment horizontal="center" vertical="center" wrapText="1"/>
    </xf>
    <xf numFmtId="0" fontId="16" fillId="2" borderId="0" xfId="0" applyFont="1" applyFill="1" applyBorder="1"/>
    <xf numFmtId="0" fontId="3" fillId="2" borderId="0" xfId="0" applyFont="1" applyFill="1" applyBorder="1"/>
    <xf numFmtId="0" fontId="0" fillId="2" borderId="0" xfId="0" applyFill="1" applyBorder="1"/>
    <xf numFmtId="0" fontId="1" fillId="2" borderId="0" xfId="0" applyFont="1" applyFill="1" applyBorder="1"/>
    <xf numFmtId="0" fontId="18" fillId="2" borderId="0" xfId="0" applyFont="1" applyFill="1" applyBorder="1"/>
    <xf numFmtId="0" fontId="19" fillId="6" borderId="18" xfId="0" applyFont="1" applyFill="1" applyBorder="1" applyAlignment="1">
      <alignment horizontal="center"/>
    </xf>
  </cellXfs>
  <cellStyles count="2">
    <cellStyle name="Normal" xfId="0" builtinId="0"/>
    <cellStyle name="Prosent" xfId="1" builtinId="5"/>
  </cellStyles>
  <dxfs count="26">
    <dxf>
      <font>
        <b/>
        <i val="0"/>
        <color rgb="FFFF0000"/>
      </font>
    </dxf>
    <dxf>
      <font>
        <b/>
        <i val="0"/>
        <color rgb="FFFF0000"/>
      </font>
    </dxf>
    <dxf>
      <border>
        <left style="thin">
          <color rgb="FFFF0000"/>
        </left>
        <right style="thin">
          <color rgb="FFFF0000"/>
        </right>
        <top style="thin">
          <color rgb="FFFF0000"/>
        </top>
        <bottom style="thin">
          <color rgb="FFFF0000"/>
        </bottom>
        <vertical/>
        <horizontal/>
      </border>
    </dxf>
    <dxf>
      <font>
        <color theme="9" tint="0.59996337778862885"/>
      </font>
    </dxf>
    <dxf>
      <font>
        <color theme="4"/>
      </font>
    </dxf>
    <dxf>
      <font>
        <color rgb="FFFF0000"/>
      </font>
    </dxf>
    <dxf>
      <font>
        <color theme="4"/>
      </font>
    </dxf>
    <dxf>
      <font>
        <color rgb="FFFF0000"/>
      </font>
    </dxf>
    <dxf>
      <font>
        <color theme="9" tint="0.59996337778862885"/>
      </font>
    </dxf>
    <dxf>
      <font>
        <color theme="4"/>
      </font>
    </dxf>
    <dxf>
      <font>
        <color rgb="FFFF0000"/>
      </font>
    </dxf>
    <dxf>
      <font>
        <color theme="4"/>
      </font>
    </dxf>
    <dxf>
      <font>
        <color rgb="FFFF0000"/>
      </font>
    </dxf>
    <dxf>
      <font>
        <color theme="9" tint="0.59996337778862885"/>
      </font>
    </dxf>
    <dxf>
      <font>
        <color theme="9" tint="0.59996337778862885"/>
      </font>
    </dxf>
    <dxf>
      <font>
        <color theme="9" tint="0.59996337778862885"/>
      </font>
    </dxf>
    <dxf>
      <font>
        <color theme="9" tint="0.59996337778862885"/>
      </font>
    </dxf>
    <dxf>
      <font>
        <color theme="9" tint="0.59996337778862885"/>
      </font>
    </dxf>
    <dxf>
      <font>
        <color rgb="FFFF0000"/>
      </font>
    </dxf>
    <dxf>
      <font>
        <color theme="4"/>
      </font>
    </dxf>
    <dxf>
      <font>
        <color theme="4"/>
      </font>
    </dxf>
    <dxf>
      <font>
        <color rgb="FFFF0000"/>
      </font>
    </dxf>
    <dxf>
      <font>
        <color theme="9" tint="0.59996337778862885"/>
      </font>
    </dxf>
    <dxf>
      <font>
        <color theme="9" tint="0.59996337778862885"/>
      </font>
    </dxf>
    <dxf>
      <font>
        <color theme="9" tint="0.59996337778862885"/>
      </font>
    </dxf>
    <dxf>
      <font>
        <color theme="9" tint="0.59996337778862885"/>
      </font>
    </dxf>
  </dxfs>
  <tableStyles count="0" defaultTableStyle="TableStyleMedium2" defaultPivotStyle="PivotStyleLight16"/>
  <colors>
    <mruColors>
      <color rgb="FFCCCC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11</xdr:col>
      <xdr:colOff>561975</xdr:colOff>
      <xdr:row>3</xdr:row>
      <xdr:rowOff>133349</xdr:rowOff>
    </xdr:from>
    <xdr:ext cx="5419725" cy="2159053"/>
    <xdr:sp macro="" textlink="">
      <xdr:nvSpPr>
        <xdr:cNvPr id="2" name="textruta 1">
          <a:extLst>
            <a:ext uri="{FF2B5EF4-FFF2-40B4-BE49-F238E27FC236}">
              <a16:creationId xmlns:a16="http://schemas.microsoft.com/office/drawing/2014/main" id="{00000000-0008-0000-0000-000002000000}"/>
            </a:ext>
          </a:extLst>
        </xdr:cNvPr>
        <xdr:cNvSpPr txBox="1"/>
      </xdr:nvSpPr>
      <xdr:spPr>
        <a:xfrm>
          <a:off x="9020175" y="847724"/>
          <a:ext cx="5419725" cy="2159053"/>
        </a:xfrm>
        <a:prstGeom prst="rect">
          <a:avLst/>
        </a:prstGeom>
        <a:solidFill>
          <a:srgbClr val="CCCC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v-SE" sz="1100"/>
            <a:t>In the EPPO 2010 risk assessment scheme,</a:t>
          </a:r>
          <a:r>
            <a:rPr lang="sv-SE" sz="1100" baseline="0"/>
            <a:t>  the risk is calculated as a TER between the NOEDD and the daily dose:</a:t>
          </a:r>
        </a:p>
        <a:p>
          <a:endParaRPr lang="sv-SE" sz="1100" baseline="0"/>
        </a:p>
        <a:p>
          <a:r>
            <a:rPr lang="sv-SE" sz="1100" baseline="0"/>
            <a:t>TER = NOEDD/daily dose</a:t>
          </a:r>
        </a:p>
        <a:p>
          <a:endParaRPr lang="sv-SE" sz="1100" baseline="0"/>
        </a:p>
        <a:p>
          <a:r>
            <a:rPr lang="sv-SE" sz="1100"/>
            <a:t>Where the daily dose is</a:t>
          </a:r>
          <a:r>
            <a:rPr lang="sv-SE" sz="1100" baseline="0"/>
            <a:t> a generic worst-case exposure of 0.128 µg a.s./bee/day for adult bees and 0.015 </a:t>
          </a:r>
          <a:r>
            <a:rPr lang="sv-SE" sz="1100" baseline="0">
              <a:solidFill>
                <a:schemeClr val="tx1"/>
              </a:solidFill>
              <a:effectLst/>
              <a:latin typeface="+mn-lt"/>
              <a:ea typeface="+mn-ea"/>
              <a:cs typeface="+mn-cs"/>
            </a:rPr>
            <a:t>µg a.s./larva/day. These values are based on a worst-case residue value of 1 mg a.s./kg plant matrix and the worst-case sugar intakes of bee foragers and drone larvae of 128 mg nectar/bee/day and 15.1 mg sugar/larva/day, respectively (Rortais </a:t>
          </a:r>
          <a:r>
            <a:rPr lang="sv-SE" sz="1100" i="1" baseline="0">
              <a:solidFill>
                <a:schemeClr val="tx1"/>
              </a:solidFill>
              <a:effectLst/>
              <a:latin typeface="+mn-lt"/>
              <a:ea typeface="+mn-ea"/>
              <a:cs typeface="+mn-cs"/>
            </a:rPr>
            <a:t>et al</a:t>
          </a:r>
          <a:r>
            <a:rPr lang="sv-SE" sz="1100" baseline="0">
              <a:solidFill>
                <a:schemeClr val="tx1"/>
              </a:solidFill>
              <a:effectLst/>
              <a:latin typeface="+mn-lt"/>
              <a:ea typeface="+mn-ea"/>
              <a:cs typeface="+mn-cs"/>
            </a:rPr>
            <a:t>., 2005). The product-specific application rate is thus </a:t>
          </a:r>
          <a:r>
            <a:rPr lang="sv-SE" sz="1100" u="sng" baseline="0">
              <a:solidFill>
                <a:schemeClr val="tx1"/>
              </a:solidFill>
              <a:effectLst/>
              <a:latin typeface="+mn-lt"/>
              <a:ea typeface="+mn-ea"/>
              <a:cs typeface="+mn-cs"/>
            </a:rPr>
            <a:t>not</a:t>
          </a:r>
          <a:r>
            <a:rPr lang="sv-SE" sz="1100" baseline="0">
              <a:solidFill>
                <a:schemeClr val="tx1"/>
              </a:solidFill>
              <a:effectLst/>
              <a:latin typeface="+mn-lt"/>
              <a:ea typeface="+mn-ea"/>
              <a:cs typeface="+mn-cs"/>
            </a:rPr>
            <a:t> included in the risk assessment.</a:t>
          </a:r>
          <a:endParaRPr lang="sv-SE" sz="1100"/>
        </a:p>
        <a:p>
          <a:endParaRPr lang="sv-SE" sz="1100"/>
        </a:p>
        <a:p>
          <a:r>
            <a:rPr lang="sv-SE" sz="1100"/>
            <a:t>The</a:t>
          </a:r>
          <a:r>
            <a:rPr lang="sv-SE" sz="1100" baseline="0"/>
            <a:t> TER trigger is 1.</a:t>
          </a:r>
        </a:p>
      </xdr:txBody>
    </xdr:sp>
    <xdr:clientData/>
  </xdr:oneCellAnchor>
  <xdr:oneCellAnchor>
    <xdr:from>
      <xdr:col>6</xdr:col>
      <xdr:colOff>1</xdr:colOff>
      <xdr:row>3</xdr:row>
      <xdr:rowOff>114298</xdr:rowOff>
    </xdr:from>
    <xdr:ext cx="4772024" cy="781240"/>
    <xdr:sp macro="" textlink="">
      <xdr:nvSpPr>
        <xdr:cNvPr id="3" name="textruta 2">
          <a:extLst>
            <a:ext uri="{FF2B5EF4-FFF2-40B4-BE49-F238E27FC236}">
              <a16:creationId xmlns:a16="http://schemas.microsoft.com/office/drawing/2014/main" id="{00000000-0008-0000-0000-000003000000}"/>
            </a:ext>
          </a:extLst>
        </xdr:cNvPr>
        <xdr:cNvSpPr txBox="1"/>
      </xdr:nvSpPr>
      <xdr:spPr>
        <a:xfrm>
          <a:off x="3657601" y="304798"/>
          <a:ext cx="4772024" cy="781240"/>
        </a:xfrm>
        <a:prstGeom prst="rect">
          <a:avLst/>
        </a:prstGeom>
        <a:solidFill>
          <a:srgbClr val="CCCC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v-SE" sz="1100">
              <a:solidFill>
                <a:srgbClr val="FF0000"/>
              </a:solidFill>
            </a:rPr>
            <a:t>Please note! </a:t>
          </a:r>
          <a:r>
            <a:rPr lang="sv-SE" sz="1100"/>
            <a:t>EPPO 2010 </a:t>
          </a:r>
          <a:r>
            <a:rPr lang="sv-SE" sz="1100" baseline="0"/>
            <a:t>does not contain a chronic adult risk assessment scheme for sprayed products, only seed treatment products. For the chronic adult risk assessment for foliar spray products, please use the EPPO 2010 scheme as modified by ECPA (2017), in the next sheet of this calculator tool.</a:t>
          </a:r>
          <a:endParaRPr lang="sv-SE" sz="1100"/>
        </a:p>
      </xdr:txBody>
    </xdr:sp>
    <xdr:clientData/>
  </xdr:oneCellAnchor>
  <xdr:twoCellAnchor>
    <xdr:from>
      <xdr:col>5</xdr:col>
      <xdr:colOff>76200</xdr:colOff>
      <xdr:row>8</xdr:row>
      <xdr:rowOff>85725</xdr:rowOff>
    </xdr:from>
    <xdr:to>
      <xdr:col>5</xdr:col>
      <xdr:colOff>504825</xdr:colOff>
      <xdr:row>12</xdr:row>
      <xdr:rowOff>0</xdr:rowOff>
    </xdr:to>
    <xdr:cxnSp macro="">
      <xdr:nvCxnSpPr>
        <xdr:cNvPr id="5" name="Rak pilkoppling 4">
          <a:extLst>
            <a:ext uri="{FF2B5EF4-FFF2-40B4-BE49-F238E27FC236}">
              <a16:creationId xmlns:a16="http://schemas.microsoft.com/office/drawing/2014/main" id="{00000000-0008-0000-0000-000005000000}"/>
            </a:ext>
          </a:extLst>
        </xdr:cNvPr>
        <xdr:cNvCxnSpPr/>
      </xdr:nvCxnSpPr>
      <xdr:spPr>
        <a:xfrm>
          <a:off x="3124200" y="1790700"/>
          <a:ext cx="428625" cy="7239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85725</xdr:colOff>
      <xdr:row>23</xdr:row>
      <xdr:rowOff>66675</xdr:rowOff>
    </xdr:from>
    <xdr:to>
      <xdr:col>5</xdr:col>
      <xdr:colOff>504825</xdr:colOff>
      <xdr:row>24</xdr:row>
      <xdr:rowOff>0</xdr:rowOff>
    </xdr:to>
    <xdr:cxnSp macro="">
      <xdr:nvCxnSpPr>
        <xdr:cNvPr id="7" name="Rak pilkoppling 6">
          <a:extLst>
            <a:ext uri="{FF2B5EF4-FFF2-40B4-BE49-F238E27FC236}">
              <a16:creationId xmlns:a16="http://schemas.microsoft.com/office/drawing/2014/main" id="{00000000-0008-0000-0000-000007000000}"/>
            </a:ext>
          </a:extLst>
        </xdr:cNvPr>
        <xdr:cNvCxnSpPr/>
      </xdr:nvCxnSpPr>
      <xdr:spPr>
        <a:xfrm>
          <a:off x="3133725" y="4762500"/>
          <a:ext cx="419100" cy="1333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xdr:colOff>
      <xdr:row>12</xdr:row>
      <xdr:rowOff>161922</xdr:rowOff>
    </xdr:from>
    <xdr:ext cx="2771774" cy="781240"/>
    <xdr:sp macro="" textlink="">
      <xdr:nvSpPr>
        <xdr:cNvPr id="6" name="textruta 5">
          <a:extLst>
            <a:ext uri="{FF2B5EF4-FFF2-40B4-BE49-F238E27FC236}">
              <a16:creationId xmlns:a16="http://schemas.microsoft.com/office/drawing/2014/main" id="{00000000-0008-0000-0000-000006000000}"/>
            </a:ext>
          </a:extLst>
        </xdr:cNvPr>
        <xdr:cNvSpPr txBox="1"/>
      </xdr:nvSpPr>
      <xdr:spPr>
        <a:xfrm>
          <a:off x="1" y="2714622"/>
          <a:ext cx="2771774" cy="781240"/>
        </a:xfrm>
        <a:prstGeom prst="rect">
          <a:avLst/>
        </a:prstGeom>
        <a:solidFill>
          <a:srgbClr val="CCCC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v-SE" sz="1100">
              <a:solidFill>
                <a:srgbClr val="FF0000"/>
              </a:solidFill>
            </a:rPr>
            <a:t>Please note! </a:t>
          </a:r>
          <a:r>
            <a:rPr lang="sv-SE" sz="1100">
              <a:solidFill>
                <a:sysClr val="windowText" lastClr="000000"/>
              </a:solidFill>
            </a:rPr>
            <a:t>The</a:t>
          </a:r>
          <a:r>
            <a:rPr lang="sv-SE" sz="1100" baseline="0">
              <a:solidFill>
                <a:sysClr val="windowText" lastClr="000000"/>
              </a:solidFill>
            </a:rPr>
            <a:t> NOEDD must always be expressed in terms of active substance, irrespective if it is from an active substance study or a formulation study.</a:t>
          </a:r>
          <a:endParaRPr lang="sv-SE"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4</xdr:row>
      <xdr:rowOff>116417</xdr:rowOff>
    </xdr:from>
    <xdr:ext cx="5535084" cy="1125693"/>
    <xdr:sp macro="" textlink="">
      <xdr:nvSpPr>
        <xdr:cNvPr id="5" name="textruta 4">
          <a:extLst>
            <a:ext uri="{FF2B5EF4-FFF2-40B4-BE49-F238E27FC236}">
              <a16:creationId xmlns:a16="http://schemas.microsoft.com/office/drawing/2014/main" id="{00000000-0008-0000-0100-000005000000}"/>
            </a:ext>
          </a:extLst>
        </xdr:cNvPr>
        <xdr:cNvSpPr txBox="1"/>
      </xdr:nvSpPr>
      <xdr:spPr>
        <a:xfrm>
          <a:off x="613833" y="1026584"/>
          <a:ext cx="5535084" cy="1125693"/>
        </a:xfrm>
        <a:prstGeom prst="rect">
          <a:avLst/>
        </a:prstGeom>
        <a:solidFill>
          <a:srgbClr val="CCCC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v-SE" sz="1100">
              <a:solidFill>
                <a:srgbClr val="FF0000"/>
              </a:solidFill>
            </a:rPr>
            <a:t>Please note! </a:t>
          </a:r>
          <a:r>
            <a:rPr lang="sv-SE" sz="1100">
              <a:solidFill>
                <a:sysClr val="windowText" lastClr="000000"/>
              </a:solidFill>
            </a:rPr>
            <a:t>The</a:t>
          </a:r>
          <a:r>
            <a:rPr lang="sv-SE" sz="1100" baseline="0">
              <a:solidFill>
                <a:sysClr val="windowText" lastClr="000000"/>
              </a:solidFill>
            </a:rPr>
            <a:t> NOEDD must always be expressed in terms of active substance, irrespective </a:t>
          </a:r>
          <a:r>
            <a:rPr lang="sv-SE" sz="1100" baseline="0">
              <a:solidFill>
                <a:schemeClr val="tx1"/>
              </a:solidFill>
              <a:effectLst/>
              <a:latin typeface="+mn-lt"/>
              <a:ea typeface="+mn-ea"/>
              <a:cs typeface="+mn-cs"/>
            </a:rPr>
            <a:t>if it is from an active substance study or a formulation study. </a:t>
          </a:r>
          <a:r>
            <a:rPr lang="sv-SE" sz="1100" baseline="0">
              <a:solidFill>
                <a:schemeClr val="accent6">
                  <a:lumMod val="50000"/>
                </a:schemeClr>
              </a:solidFill>
              <a:effectLst/>
              <a:latin typeface="+mn-lt"/>
              <a:ea typeface="+mn-ea"/>
              <a:cs typeface="+mn-cs"/>
            </a:rPr>
            <a:t>If the NOEDD is from a study with a formulation containing more than one active substance, then the NOEDD must be expressed as the sum of the corresponding content of each active substance. In this case, the application rate must also be expressed as the sum of the corresponding content of each active substance.</a:t>
          </a:r>
          <a:endParaRPr lang="sv-SE">
            <a:solidFill>
              <a:schemeClr val="accent6">
                <a:lumMod val="50000"/>
              </a:schemeClr>
            </a:solidFill>
            <a:effectLst/>
          </a:endParaRPr>
        </a:p>
      </xdr:txBody>
    </xdr:sp>
    <xdr:clientData/>
  </xdr:oneCellAnchor>
  <xdr:oneCellAnchor>
    <xdr:from>
      <xdr:col>14</xdr:col>
      <xdr:colOff>521632</xdr:colOff>
      <xdr:row>12</xdr:row>
      <xdr:rowOff>3809</xdr:rowOff>
    </xdr:from>
    <xdr:ext cx="6907867" cy="7192858"/>
    <xdr:sp macro="" textlink="">
      <xdr:nvSpPr>
        <xdr:cNvPr id="7" name="textruta 1">
          <a:extLst>
            <a:ext uri="{FF2B5EF4-FFF2-40B4-BE49-F238E27FC236}">
              <a16:creationId xmlns:a16="http://schemas.microsoft.com/office/drawing/2014/main" id="{D37A5132-C0F5-4D46-AE68-C2A0B66BAB55}"/>
            </a:ext>
          </a:extLst>
        </xdr:cNvPr>
        <xdr:cNvSpPr txBox="1"/>
      </xdr:nvSpPr>
      <xdr:spPr>
        <a:xfrm>
          <a:off x="11528299" y="2459142"/>
          <a:ext cx="6907867" cy="7192858"/>
        </a:xfrm>
        <a:prstGeom prst="rect">
          <a:avLst/>
        </a:prstGeom>
        <a:solidFill>
          <a:srgbClr val="CCCC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sv-SE" sz="1100" b="1"/>
            <a:t>Spray applications</a:t>
          </a:r>
        </a:p>
        <a:p>
          <a:r>
            <a:rPr lang="sv-SE" sz="1100"/>
            <a:t>This risk assessment</a:t>
          </a:r>
          <a:r>
            <a:rPr lang="sv-SE" sz="1100" baseline="0"/>
            <a:t> approach is suggested by ECPA in "</a:t>
          </a:r>
          <a:r>
            <a:rPr lang="en-US" sz="1100" i="1">
              <a:solidFill>
                <a:schemeClr val="tx1"/>
              </a:solidFill>
              <a:effectLst/>
              <a:latin typeface="+mn-lt"/>
              <a:ea typeface="+mn-ea"/>
              <a:cs typeface="+mn-cs"/>
            </a:rPr>
            <a:t>Proposal for a protective and workable regulatory European bee risk assessment scheme based on the EFSA bee guidance and other new data and available approaches</a:t>
          </a:r>
          <a:r>
            <a:rPr lang="en-US" sz="1100">
              <a:solidFill>
                <a:schemeClr val="tx1"/>
              </a:solidFill>
              <a:effectLst/>
              <a:latin typeface="+mn-lt"/>
              <a:ea typeface="+mn-ea"/>
              <a:cs typeface="+mn-cs"/>
            </a:rPr>
            <a:t>" (2017).</a:t>
          </a:r>
          <a:r>
            <a:rPr lang="en-US" sz="1100" baseline="0">
              <a:solidFill>
                <a:schemeClr val="tx1"/>
              </a:solidFill>
              <a:effectLst/>
              <a:latin typeface="+mn-lt"/>
              <a:ea typeface="+mn-ea"/>
              <a:cs typeface="+mn-cs"/>
            </a:rPr>
            <a:t> The approach is a modification of the EPPO 2010 scheme making it valid also </a:t>
          </a:r>
          <a:r>
            <a:rPr lang="en-US" sz="1100" baseline="0">
              <a:solidFill>
                <a:srgbClr val="FF0000"/>
              </a:solidFill>
              <a:effectLst/>
              <a:latin typeface="+mn-lt"/>
              <a:ea typeface="+mn-ea"/>
              <a:cs typeface="+mn-cs"/>
            </a:rPr>
            <a:t>for foliar spray products and seed treatment products.</a:t>
          </a:r>
          <a:endParaRPr lang="en-US" sz="1100" baseline="0">
            <a:solidFill>
              <a:schemeClr val="tx1"/>
            </a:solidFill>
            <a:effectLst/>
            <a:latin typeface="+mn-lt"/>
            <a:ea typeface="+mn-ea"/>
            <a:cs typeface="+mn-cs"/>
          </a:endParaRPr>
        </a:p>
        <a:p>
          <a:endParaRPr lang="en-US" sz="1100" i="0" baseline="0">
            <a:solidFill>
              <a:sysClr val="windowText" lastClr="000000"/>
            </a:solidFill>
            <a:effectLst/>
            <a:latin typeface="+mn-lt"/>
            <a:ea typeface="+mn-ea"/>
            <a:cs typeface="+mn-cs"/>
          </a:endParaRPr>
        </a:p>
        <a:p>
          <a:r>
            <a:rPr lang="en-US" sz="1100" i="0" u="sng" baseline="0">
              <a:solidFill>
                <a:sysClr val="windowText" lastClr="000000"/>
              </a:solidFill>
              <a:effectLst/>
              <a:latin typeface="+mn-lt"/>
              <a:ea typeface="+mn-ea"/>
              <a:cs typeface="+mn-cs"/>
            </a:rPr>
            <a:t>Endpoints</a:t>
          </a:r>
        </a:p>
        <a:p>
          <a:r>
            <a:rPr lang="en-US" sz="1100" i="0" baseline="0">
              <a:solidFill>
                <a:sysClr val="windowText" lastClr="000000"/>
              </a:solidFill>
              <a:effectLst/>
              <a:latin typeface="+mn-lt"/>
              <a:ea typeface="+mn-ea"/>
              <a:cs typeface="+mn-cs"/>
            </a:rPr>
            <a:t>10 d-NOEDD/daily dose</a:t>
          </a:r>
          <a:r>
            <a:rPr lang="en-US" sz="1100" i="0" baseline="0">
              <a:solidFill>
                <a:srgbClr val="FF0000"/>
              </a:solidFill>
              <a:effectLst/>
              <a:latin typeface="+mn-lt"/>
              <a:ea typeface="+mn-ea"/>
              <a:cs typeface="+mn-cs"/>
            </a:rPr>
            <a:t> for adults i.e. µg a.s./bee/day</a:t>
          </a:r>
        </a:p>
        <a:p>
          <a:r>
            <a:rPr lang="en-GB" sz="1100">
              <a:solidFill>
                <a:schemeClr val="accent2"/>
              </a:solidFill>
              <a:effectLst/>
              <a:latin typeface="+mn-lt"/>
              <a:ea typeface="+mn-ea"/>
              <a:cs typeface="+mn-cs"/>
            </a:rPr>
            <a:t>22-d NOED for larvae (NOEDdevelopmental period = NOEDd.p.) i.e. µg a.s./larvae/d.p. (sum of 5 day exposure of bees during the test</a:t>
          </a:r>
          <a:r>
            <a:rPr lang="en-GB" sz="1100">
              <a:solidFill>
                <a:sysClr val="windowText" lastClr="000000"/>
              </a:solidFill>
              <a:effectLst/>
              <a:latin typeface="+mn-lt"/>
              <a:ea typeface="+mn-ea"/>
              <a:cs typeface="+mn-cs"/>
            </a:rPr>
            <a:t>)</a:t>
          </a:r>
        </a:p>
        <a:p>
          <a:endParaRPr lang="en-US" sz="1100" baseline="0">
            <a:solidFill>
              <a:schemeClr val="tx1"/>
            </a:solidFill>
            <a:effectLst/>
            <a:latin typeface="+mn-lt"/>
            <a:ea typeface="+mn-ea"/>
            <a:cs typeface="+mn-cs"/>
          </a:endParaRPr>
        </a:p>
        <a:p>
          <a:r>
            <a:rPr lang="sv-SE" sz="1100" b="1">
              <a:solidFill>
                <a:srgbClr val="FF0000"/>
              </a:solidFill>
            </a:rPr>
            <a:t>Spray</a:t>
          </a:r>
          <a:r>
            <a:rPr lang="sv-SE" sz="1100" b="1" baseline="0">
              <a:solidFill>
                <a:srgbClr val="FF0000"/>
              </a:solidFill>
            </a:rPr>
            <a:t> formulations:</a:t>
          </a:r>
        </a:p>
        <a:p>
          <a:r>
            <a:rPr lang="sv-SE" sz="1100">
              <a:solidFill>
                <a:srgbClr val="FF0000"/>
              </a:solidFill>
            </a:rPr>
            <a:t>For nectar, </a:t>
          </a:r>
          <a:r>
            <a:rPr lang="sv-SE" sz="1100"/>
            <a:t>the daily dose is based on the worst case sugar need of 128 mg/bee/day (Rortais</a:t>
          </a:r>
          <a:r>
            <a:rPr lang="sv-SE" sz="1100" baseline="0"/>
            <a:t> </a:t>
          </a:r>
          <a:r>
            <a:rPr lang="sv-SE" sz="1100" i="1" baseline="0"/>
            <a:t>et al</a:t>
          </a:r>
          <a:r>
            <a:rPr lang="sv-SE" sz="1100" baseline="0"/>
            <a:t>., 2005) </a:t>
          </a:r>
          <a:r>
            <a:rPr lang="sv-SE" sz="1100"/>
            <a:t>of a foraging bee feeding exclusively of nectar containing a more representative 30% sugar (EFSA, 2013).</a:t>
          </a:r>
          <a:r>
            <a:rPr lang="sv-SE" sz="1100" baseline="0"/>
            <a:t> For larvae, the </a:t>
          </a:r>
          <a:r>
            <a:rPr lang="fi-FI" sz="1100">
              <a:solidFill>
                <a:schemeClr val="tx1"/>
              </a:solidFill>
              <a:effectLst/>
              <a:latin typeface="+mn-lt"/>
              <a:ea typeface="+mn-ea"/>
              <a:cs typeface="+mn-cs"/>
            </a:rPr>
            <a:t>worst case sugar need of 59.4 mg/larvae/d.p. (EFSA 2013)</a:t>
          </a:r>
          <a:endParaRPr lang="sv-SE" sz="1100"/>
        </a:p>
        <a:p>
          <a:endParaRPr lang="sv-SE" sz="1100"/>
        </a:p>
        <a:p>
          <a:r>
            <a:rPr lang="sv-SE" sz="1100">
              <a:solidFill>
                <a:srgbClr val="FF0000"/>
              </a:solidFill>
            </a:rPr>
            <a:t>For nectar</a:t>
          </a:r>
          <a:r>
            <a:rPr lang="sv-SE" sz="1100" baseline="0">
              <a:solidFill>
                <a:srgbClr val="FF0000"/>
              </a:solidFill>
            </a:rPr>
            <a:t> for adults,</a:t>
          </a:r>
          <a:r>
            <a:rPr lang="sv-SE" sz="1100">
              <a:solidFill>
                <a:srgbClr val="FF0000"/>
              </a:solidFill>
            </a:rPr>
            <a:t> </a:t>
          </a:r>
          <a:r>
            <a:rPr lang="sv-SE" sz="1100"/>
            <a:t>daily dose (</a:t>
          </a:r>
          <a:r>
            <a:rPr lang="el-GR" sz="1100"/>
            <a:t>μ</a:t>
          </a:r>
          <a:r>
            <a:rPr lang="sv-SE" sz="1100"/>
            <a:t>g a.s./bee/day) </a:t>
          </a:r>
        </a:p>
        <a:p>
          <a:r>
            <a:rPr lang="sv-SE" sz="1100"/>
            <a:t>= A.R. x (0.128 g/(1000 x 0.3)) x RUD x 1000 </a:t>
          </a:r>
          <a:r>
            <a:rPr lang="sv-SE" sz="1100">
              <a:solidFill>
                <a:srgbClr val="FF0000"/>
              </a:solidFill>
            </a:rPr>
            <a:t> </a:t>
          </a:r>
        </a:p>
        <a:p>
          <a:r>
            <a:rPr lang="sv-SE" sz="1100">
              <a:solidFill>
                <a:srgbClr val="FF0000"/>
              </a:solidFill>
              <a:effectLst/>
              <a:latin typeface="+mn-lt"/>
              <a:ea typeface="+mn-ea"/>
              <a:cs typeface="+mn-cs"/>
            </a:rPr>
            <a:t>For nectar for larvae,</a:t>
          </a:r>
          <a:r>
            <a:rPr lang="sv-SE" sz="1100" baseline="0">
              <a:solidFill>
                <a:srgbClr val="FF0000"/>
              </a:solidFill>
              <a:effectLst/>
              <a:latin typeface="+mn-lt"/>
              <a:ea typeface="+mn-ea"/>
              <a:cs typeface="+mn-cs"/>
            </a:rPr>
            <a:t> </a:t>
          </a:r>
          <a:r>
            <a:rPr lang="fi-FI" sz="1100">
              <a:solidFill>
                <a:schemeClr val="tx1"/>
              </a:solidFill>
              <a:effectLst/>
              <a:latin typeface="+mn-lt"/>
              <a:ea typeface="+mn-ea"/>
              <a:cs typeface="+mn-cs"/>
            </a:rPr>
            <a:t>dose/developmental</a:t>
          </a:r>
          <a:r>
            <a:rPr lang="fi-FI" sz="1100" baseline="0">
              <a:solidFill>
                <a:schemeClr val="tx1"/>
              </a:solidFill>
              <a:effectLst/>
              <a:latin typeface="+mn-lt"/>
              <a:ea typeface="+mn-ea"/>
              <a:cs typeface="+mn-cs"/>
            </a:rPr>
            <a:t> period (</a:t>
          </a:r>
          <a:r>
            <a:rPr lang="fi-FI" sz="1100" i="0" baseline="0">
              <a:solidFill>
                <a:schemeClr val="tx1"/>
              </a:solidFill>
              <a:effectLst/>
              <a:latin typeface="+mn-lt"/>
              <a:ea typeface="+mn-ea"/>
              <a:cs typeface="+mn-cs"/>
            </a:rPr>
            <a:t>µg a.s./larvae/d.p.) </a:t>
          </a:r>
        </a:p>
        <a:p>
          <a:r>
            <a:rPr lang="fi-FI" sz="1100">
              <a:solidFill>
                <a:schemeClr val="tx1"/>
              </a:solidFill>
              <a:effectLst/>
              <a:latin typeface="+mn-lt"/>
              <a:ea typeface="+mn-ea"/>
              <a:cs typeface="+mn-cs"/>
            </a:rPr>
            <a:t>= A.R. x (0.0594 g/(1000 x 0.3)) x RUD x 1000</a:t>
          </a:r>
          <a:endParaRPr lang="sv-SE" sz="1100">
            <a:solidFill>
              <a:srgbClr val="FF0000"/>
            </a:solidFill>
          </a:endParaRPr>
        </a:p>
        <a:p>
          <a:r>
            <a:rPr lang="sv-SE" sz="1100"/>
            <a:t>- A.R. = application rate in kg a.s./ha</a:t>
          </a:r>
        </a:p>
        <a:p>
          <a:r>
            <a:rPr lang="sv-SE" sz="1100"/>
            <a:t>- RUD = residue per unit dose from EFSA (2013). </a:t>
          </a:r>
        </a:p>
        <a:p>
          <a:r>
            <a:rPr lang="sv-SE" sz="1100"/>
            <a:t>- RUD for nectar </a:t>
          </a:r>
          <a:r>
            <a:rPr lang="sv-SE" sz="1100">
              <a:solidFill>
                <a:srgbClr val="FF0000"/>
              </a:solidFill>
            </a:rPr>
            <a:t>2.9 mg a.s./kg</a:t>
          </a:r>
          <a:r>
            <a:rPr lang="sv-SE" sz="1100" baseline="0">
              <a:solidFill>
                <a:srgbClr val="FF0000"/>
              </a:solidFill>
            </a:rPr>
            <a:t> </a:t>
          </a:r>
          <a:r>
            <a:rPr lang="sv-SE" sz="1100"/>
            <a:t>(foliar sprays)</a:t>
          </a:r>
        </a:p>
        <a:p>
          <a:endParaRPr lang="sv-SE" sz="1100"/>
        </a:p>
        <a:p>
          <a:pPr eaLnBrk="1" fontAlgn="auto" latinLnBrk="0" hangingPunct="1"/>
          <a:r>
            <a:rPr lang="fi-FI" sz="1100">
              <a:solidFill>
                <a:srgbClr val="FF0000"/>
              </a:solidFill>
              <a:effectLst/>
              <a:latin typeface="+mn-lt"/>
              <a:ea typeface="+mn-ea"/>
              <a:cs typeface="+mn-cs"/>
            </a:rPr>
            <a:t>2. For pollen</a:t>
          </a:r>
          <a:r>
            <a:rPr lang="fi-FI" sz="1100">
              <a:solidFill>
                <a:schemeClr val="tx1"/>
              </a:solidFill>
              <a:effectLst/>
              <a:latin typeface="+mn-lt"/>
              <a:ea typeface="+mn-ea"/>
              <a:cs typeface="+mn-cs"/>
            </a:rPr>
            <a:t>, the dose is based on the pollen consumption of </a:t>
          </a:r>
          <a:r>
            <a:rPr lang="en-US" sz="1100" i="0" baseline="0">
              <a:solidFill>
                <a:schemeClr val="tx1"/>
              </a:solidFill>
              <a:effectLst/>
              <a:latin typeface="+mn-lt"/>
              <a:ea typeface="+mn-ea"/>
              <a:cs typeface="+mn-cs"/>
            </a:rPr>
            <a:t>2 mg/5 days obtained from </a:t>
          </a:r>
          <a:r>
            <a:rPr lang="fi-FI" sz="1100">
              <a:solidFill>
                <a:schemeClr val="tx1"/>
              </a:solidFill>
              <a:effectLst/>
              <a:latin typeface="+mn-lt"/>
              <a:ea typeface="+mn-ea"/>
              <a:cs typeface="+mn-cs"/>
            </a:rPr>
            <a:t>EFSA 2013 (Appendix J, Table J1)</a:t>
          </a:r>
          <a:endParaRPr lang="fi-FI">
            <a:effectLst/>
          </a:endParaRPr>
        </a:p>
        <a:p>
          <a:pPr eaLnBrk="1" fontAlgn="auto" latinLnBrk="0" hangingPunct="1"/>
          <a:r>
            <a:rPr lang="fi-FI" sz="1100">
              <a:solidFill>
                <a:srgbClr val="FF0000"/>
              </a:solidFill>
              <a:effectLst/>
              <a:latin typeface="+mn-lt"/>
              <a:ea typeface="+mn-ea"/>
              <a:cs typeface="+mn-cs"/>
            </a:rPr>
            <a:t>For pollen for larvae</a:t>
          </a:r>
          <a:r>
            <a:rPr lang="fi-FI" sz="1100">
              <a:solidFill>
                <a:schemeClr val="tx1"/>
              </a:solidFill>
              <a:effectLst/>
              <a:latin typeface="+mn-lt"/>
              <a:ea typeface="+mn-ea"/>
              <a:cs typeface="+mn-cs"/>
            </a:rPr>
            <a:t>, dose/developmental</a:t>
          </a:r>
          <a:r>
            <a:rPr lang="fi-FI" sz="1100" baseline="0">
              <a:solidFill>
                <a:schemeClr val="tx1"/>
              </a:solidFill>
              <a:effectLst/>
              <a:latin typeface="+mn-lt"/>
              <a:ea typeface="+mn-ea"/>
              <a:cs typeface="+mn-cs"/>
            </a:rPr>
            <a:t> period (</a:t>
          </a:r>
          <a:r>
            <a:rPr lang="en-US" sz="1100" i="0" baseline="0">
              <a:solidFill>
                <a:schemeClr val="tx1"/>
              </a:solidFill>
              <a:effectLst/>
              <a:latin typeface="+mn-lt"/>
              <a:ea typeface="+mn-ea"/>
              <a:cs typeface="+mn-cs"/>
            </a:rPr>
            <a:t>µg a.s./larvae/d.p.) </a:t>
          </a:r>
          <a:endParaRPr lang="fi-FI">
            <a:effectLst/>
          </a:endParaRPr>
        </a:p>
        <a:p>
          <a:pPr eaLnBrk="1" fontAlgn="auto" latinLnBrk="0" hangingPunct="1"/>
          <a:r>
            <a:rPr lang="en-US" sz="1100" i="0" baseline="0">
              <a:solidFill>
                <a:schemeClr val="tx1"/>
              </a:solidFill>
              <a:effectLst/>
              <a:latin typeface="+mn-lt"/>
              <a:ea typeface="+mn-ea"/>
              <a:cs typeface="+mn-cs"/>
            </a:rPr>
            <a:t>= A.R. x  RUD x 2 mg/5 days i.e. d.p. </a:t>
          </a:r>
          <a:endParaRPr lang="fi-FI">
            <a:effectLst/>
          </a:endParaRPr>
        </a:p>
        <a:p>
          <a:pPr eaLnBrk="1" fontAlgn="auto" latinLnBrk="0" hangingPunct="1"/>
          <a:r>
            <a:rPr lang="fi-FI" sz="1100">
              <a:solidFill>
                <a:schemeClr val="tx1"/>
              </a:solidFill>
              <a:effectLst/>
              <a:latin typeface="+mn-lt"/>
              <a:ea typeface="+mn-ea"/>
              <a:cs typeface="+mn-cs"/>
            </a:rPr>
            <a:t>- A.R. = application rate in kg a.s./ha</a:t>
          </a:r>
          <a:endParaRPr lang="fi-FI">
            <a:effectLst/>
          </a:endParaRPr>
        </a:p>
        <a:p>
          <a:r>
            <a:rPr lang="fi-FI" sz="1100">
              <a:solidFill>
                <a:schemeClr val="tx1"/>
              </a:solidFill>
              <a:effectLst/>
              <a:latin typeface="+mn-lt"/>
              <a:ea typeface="+mn-ea"/>
              <a:cs typeface="+mn-cs"/>
            </a:rPr>
            <a:t>- RUD = residue per unit dose from EFSA (2013): </a:t>
          </a:r>
          <a:endParaRPr lang="fi-FI">
            <a:effectLst/>
          </a:endParaRPr>
        </a:p>
        <a:p>
          <a:r>
            <a:rPr lang="fi-FI" sz="1100">
              <a:solidFill>
                <a:schemeClr val="tx1"/>
              </a:solidFill>
              <a:effectLst/>
              <a:latin typeface="+mn-lt"/>
              <a:ea typeface="+mn-ea"/>
              <a:cs typeface="+mn-cs"/>
            </a:rPr>
            <a:t>- RUD for pollen </a:t>
          </a:r>
          <a:r>
            <a:rPr lang="fi-FI" sz="1100">
              <a:solidFill>
                <a:srgbClr val="FF0000"/>
              </a:solidFill>
              <a:effectLst/>
              <a:latin typeface="+mn-lt"/>
              <a:ea typeface="+mn-ea"/>
              <a:cs typeface="+mn-cs"/>
            </a:rPr>
            <a:t>6.1 mg a.s./kg</a:t>
          </a:r>
          <a:r>
            <a:rPr lang="fi-FI" sz="1100" baseline="0">
              <a:solidFill>
                <a:srgbClr val="FF0000"/>
              </a:solidFill>
              <a:effectLst/>
              <a:latin typeface="+mn-lt"/>
              <a:ea typeface="+mn-ea"/>
              <a:cs typeface="+mn-cs"/>
            </a:rPr>
            <a:t> </a:t>
          </a:r>
          <a:r>
            <a:rPr lang="fi-FI" sz="1100">
              <a:solidFill>
                <a:schemeClr val="tx1"/>
              </a:solidFill>
              <a:effectLst/>
              <a:latin typeface="+mn-lt"/>
              <a:ea typeface="+mn-ea"/>
              <a:cs typeface="+mn-cs"/>
            </a:rPr>
            <a:t>(foliar sprays) </a:t>
          </a:r>
          <a:endParaRPr lang="fi-FI">
            <a:effectLst/>
          </a:endParaRPr>
        </a:p>
        <a:p>
          <a:endParaRPr lang="sv-SE" sz="1100"/>
        </a:p>
        <a:p>
          <a:r>
            <a:rPr lang="sv-SE" sz="1100" b="1" i="0">
              <a:solidFill>
                <a:srgbClr val="FF0000"/>
              </a:solidFill>
            </a:rPr>
            <a:t>Seed treatment</a:t>
          </a:r>
          <a:r>
            <a:rPr lang="sv-SE" sz="1100" i="0"/>
            <a:t>: </a:t>
          </a:r>
        </a:p>
        <a:p>
          <a:r>
            <a:rPr lang="sv-SE" sz="1100" i="0"/>
            <a:t>The same equations as presented above applies also for seed treatment</a:t>
          </a:r>
          <a:r>
            <a:rPr lang="sv-SE" sz="1100" i="0" baseline="0"/>
            <a:t> products. Only RUD values differ:</a:t>
          </a:r>
          <a:endParaRPr lang="sv-SE" sz="1100" i="0"/>
        </a:p>
        <a:p>
          <a:r>
            <a:rPr lang="sv-SE" sz="1100" i="0">
              <a:solidFill>
                <a:srgbClr val="FF0000"/>
              </a:solidFill>
            </a:rPr>
            <a:t>1. Nectar</a:t>
          </a:r>
          <a:r>
            <a:rPr lang="sv-SE" sz="1100" i="0"/>
            <a:t>, median RUDnectar </a:t>
          </a:r>
          <a:r>
            <a:rPr lang="sv-SE" sz="1100" i="0">
              <a:solidFill>
                <a:srgbClr val="FF0000"/>
              </a:solidFill>
            </a:rPr>
            <a:t>0.0458 mg a.s./kg; </a:t>
          </a:r>
        </a:p>
        <a:p>
          <a:r>
            <a:rPr lang="sv-SE" sz="1100" i="0">
              <a:solidFill>
                <a:srgbClr val="FF0000"/>
              </a:solidFill>
              <a:effectLst/>
              <a:latin typeface="+mn-lt"/>
              <a:ea typeface="+mn-ea"/>
              <a:cs typeface="+mn-cs"/>
            </a:rPr>
            <a:t>2. Pollen, </a:t>
          </a:r>
          <a:r>
            <a:rPr lang="fi-FI" sz="1100" i="0">
              <a:solidFill>
                <a:schemeClr val="tx1"/>
              </a:solidFill>
              <a:effectLst/>
              <a:latin typeface="+mn-lt"/>
              <a:ea typeface="+mn-ea"/>
              <a:cs typeface="+mn-cs"/>
            </a:rPr>
            <a:t>median RUDpollen</a:t>
          </a:r>
          <a:r>
            <a:rPr lang="fi-FI" sz="1100" i="0" baseline="0">
              <a:solidFill>
                <a:schemeClr val="tx1"/>
              </a:solidFill>
              <a:effectLst/>
              <a:latin typeface="+mn-lt"/>
              <a:ea typeface="+mn-ea"/>
              <a:cs typeface="+mn-cs"/>
            </a:rPr>
            <a:t> </a:t>
          </a:r>
          <a:r>
            <a:rPr lang="fi-FI" sz="1100" i="0" baseline="0">
              <a:solidFill>
                <a:srgbClr val="FF0000"/>
              </a:solidFill>
              <a:effectLst/>
              <a:latin typeface="+mn-lt"/>
              <a:ea typeface="+mn-ea"/>
              <a:cs typeface="+mn-cs"/>
            </a:rPr>
            <a:t>0.0823 mg a.s./kg; </a:t>
          </a:r>
          <a:endParaRPr lang="sv-SE" sz="1100" i="0">
            <a:solidFill>
              <a:srgbClr val="FF0000"/>
            </a:solidFill>
          </a:endParaRPr>
        </a:p>
        <a:p>
          <a:r>
            <a:rPr lang="fi-FI" sz="1100" b="1" i="0" u="none" strike="noStrike" baseline="0">
              <a:solidFill>
                <a:schemeClr val="tx1"/>
              </a:solidFill>
              <a:latin typeface="+mn-lt"/>
              <a:ea typeface="+mn-ea"/>
              <a:cs typeface="+mn-cs"/>
            </a:rPr>
            <a:t>EFSA 2013: Table F2: </a:t>
          </a:r>
          <a:r>
            <a:rPr lang="sv-SE" sz="1100" i="0"/>
            <a:t>RUD values referring to an application rate of 1 kg a.s./ha derived from seed dressing applications </a:t>
          </a:r>
        </a:p>
        <a:p>
          <a:endParaRPr lang="sv-SE" sz="1100" i="1"/>
        </a:p>
        <a:p>
          <a:r>
            <a:rPr lang="sv-SE" sz="1100"/>
            <a:t>The</a:t>
          </a:r>
          <a:r>
            <a:rPr lang="sv-SE" sz="1100" baseline="0"/>
            <a:t> TER trigger is 1.</a:t>
          </a:r>
          <a:endParaRPr lang="sv-SE" sz="1100"/>
        </a:p>
      </xdr:txBody>
    </xdr:sp>
    <xdr:clientData/>
  </xdr:oneCellAnchor>
  <xdr:twoCellAnchor>
    <xdr:from>
      <xdr:col>6</xdr:col>
      <xdr:colOff>104775</xdr:colOff>
      <xdr:row>15</xdr:row>
      <xdr:rowOff>76200</xdr:rowOff>
    </xdr:from>
    <xdr:to>
      <xdr:col>6</xdr:col>
      <xdr:colOff>504825</xdr:colOff>
      <xdr:row>17</xdr:row>
      <xdr:rowOff>180975</xdr:rowOff>
    </xdr:to>
    <xdr:cxnSp macro="">
      <xdr:nvCxnSpPr>
        <xdr:cNvPr id="8" name="Rak pilkoppling 3">
          <a:extLst>
            <a:ext uri="{FF2B5EF4-FFF2-40B4-BE49-F238E27FC236}">
              <a16:creationId xmlns:a16="http://schemas.microsoft.com/office/drawing/2014/main" id="{42585C46-3804-4950-93D4-472BCF633DDF}"/>
            </a:ext>
          </a:extLst>
        </xdr:cNvPr>
        <xdr:cNvCxnSpPr/>
      </xdr:nvCxnSpPr>
      <xdr:spPr>
        <a:xfrm flipV="1">
          <a:off x="3228975" y="1600200"/>
          <a:ext cx="400050" cy="4857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114300</xdr:colOff>
      <xdr:row>17</xdr:row>
      <xdr:rowOff>190500</xdr:rowOff>
    </xdr:from>
    <xdr:to>
      <xdr:col>6</xdr:col>
      <xdr:colOff>504825</xdr:colOff>
      <xdr:row>22</xdr:row>
      <xdr:rowOff>85725</xdr:rowOff>
    </xdr:to>
    <xdr:cxnSp macro="">
      <xdr:nvCxnSpPr>
        <xdr:cNvPr id="9" name="Rak pilkoppling 5">
          <a:extLst>
            <a:ext uri="{FF2B5EF4-FFF2-40B4-BE49-F238E27FC236}">
              <a16:creationId xmlns:a16="http://schemas.microsoft.com/office/drawing/2014/main" id="{E5CF793B-3BF8-4064-91B1-344AEC64BD1E}"/>
            </a:ext>
          </a:extLst>
        </xdr:cNvPr>
        <xdr:cNvCxnSpPr/>
      </xdr:nvCxnSpPr>
      <xdr:spPr>
        <a:xfrm>
          <a:off x="3238500" y="2095500"/>
          <a:ext cx="390525" cy="8477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24</xdr:row>
      <xdr:rowOff>85725</xdr:rowOff>
    </xdr:from>
    <xdr:ext cx="2771774" cy="781240"/>
    <xdr:sp macro="" textlink="">
      <xdr:nvSpPr>
        <xdr:cNvPr id="10" name="textruta 4">
          <a:extLst>
            <a:ext uri="{FF2B5EF4-FFF2-40B4-BE49-F238E27FC236}">
              <a16:creationId xmlns:a16="http://schemas.microsoft.com/office/drawing/2014/main" id="{14FD371C-2BE5-48FF-A02E-01961CF0C6D4}"/>
            </a:ext>
          </a:extLst>
        </xdr:cNvPr>
        <xdr:cNvSpPr txBox="1"/>
      </xdr:nvSpPr>
      <xdr:spPr>
        <a:xfrm>
          <a:off x="0" y="3324225"/>
          <a:ext cx="2771774" cy="781240"/>
        </a:xfrm>
        <a:prstGeom prst="rect">
          <a:avLst/>
        </a:prstGeom>
        <a:solidFill>
          <a:srgbClr val="CCCC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v-SE" sz="1100">
              <a:solidFill>
                <a:srgbClr val="FF0000"/>
              </a:solidFill>
            </a:rPr>
            <a:t>Please note! </a:t>
          </a:r>
          <a:r>
            <a:rPr lang="sv-SE" sz="1100">
              <a:solidFill>
                <a:sysClr val="windowText" lastClr="000000"/>
              </a:solidFill>
            </a:rPr>
            <a:t>The</a:t>
          </a:r>
          <a:r>
            <a:rPr lang="sv-SE" sz="1100" baseline="0">
              <a:solidFill>
                <a:sysClr val="windowText" lastClr="000000"/>
              </a:solidFill>
            </a:rPr>
            <a:t> NOEDD </a:t>
          </a:r>
          <a:r>
            <a:rPr lang="sv-SE" sz="1100" baseline="0">
              <a:solidFill>
                <a:srgbClr val="FF0000"/>
              </a:solidFill>
            </a:rPr>
            <a:t>or NOEClarvae </a:t>
          </a:r>
          <a:r>
            <a:rPr lang="sv-SE" sz="1100" baseline="0">
              <a:solidFill>
                <a:sysClr val="windowText" lastClr="000000"/>
              </a:solidFill>
            </a:rPr>
            <a:t>must always be expressed in terms of active substance, irrespective </a:t>
          </a:r>
          <a:r>
            <a:rPr lang="sv-SE" sz="1100" baseline="0">
              <a:solidFill>
                <a:schemeClr val="tx1"/>
              </a:solidFill>
              <a:effectLst/>
              <a:latin typeface="+mn-lt"/>
              <a:ea typeface="+mn-ea"/>
              <a:cs typeface="+mn-cs"/>
            </a:rPr>
            <a:t>if it is from an active substance study or a formulation study.</a:t>
          </a:r>
          <a:endParaRPr lang="sv-SE">
            <a:effectLst/>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123825</xdr:colOff>
      <xdr:row>17</xdr:row>
      <xdr:rowOff>38100</xdr:rowOff>
    </xdr:from>
    <xdr:to>
      <xdr:col>7</xdr:col>
      <xdr:colOff>1276350</xdr:colOff>
      <xdr:row>30</xdr:row>
      <xdr:rowOff>57150</xdr:rowOff>
    </xdr:to>
    <xdr:sp macro="" textlink="">
      <xdr:nvSpPr>
        <xdr:cNvPr id="2" name="TextBox 1">
          <a:extLst>
            <a:ext uri="{FF2B5EF4-FFF2-40B4-BE49-F238E27FC236}">
              <a16:creationId xmlns:a16="http://schemas.microsoft.com/office/drawing/2014/main" id="{10A10C71-7526-4F4C-8F51-1B0EDED404D6}"/>
            </a:ext>
          </a:extLst>
        </xdr:cNvPr>
        <xdr:cNvSpPr txBox="1"/>
      </xdr:nvSpPr>
      <xdr:spPr>
        <a:xfrm>
          <a:off x="123825" y="3533775"/>
          <a:ext cx="6696075" cy="2495550"/>
        </a:xfrm>
        <a:prstGeom prst="rect">
          <a:avLst/>
        </a:prstGeom>
        <a:solidFill>
          <a:srgbClr val="CC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baseline="0">
              <a:solidFill>
                <a:schemeClr val="dk1"/>
              </a:solidFill>
              <a:effectLst/>
              <a:latin typeface="+mn-lt"/>
              <a:ea typeface="+mn-ea"/>
              <a:cs typeface="+mn-cs"/>
            </a:rPr>
            <a:t>The calculations are based on equation 13 in the EFSA Aquatic GD: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i="0" baseline="0">
              <a:solidFill>
                <a:schemeClr val="dk1"/>
              </a:solidFill>
              <a:effectLst/>
              <a:latin typeface="+mn-lt"/>
              <a:ea typeface="+mn-ea"/>
              <a:cs typeface="+mn-cs"/>
            </a:rPr>
            <a:t>                                                               For bees, the LD</a:t>
          </a:r>
          <a:r>
            <a:rPr lang="en-US" sz="1100" i="0" baseline="-25000">
              <a:solidFill>
                <a:schemeClr val="dk1"/>
              </a:solidFill>
              <a:effectLst/>
              <a:latin typeface="+mn-lt"/>
              <a:ea typeface="+mn-ea"/>
              <a:cs typeface="+mn-cs"/>
            </a:rPr>
            <a:t>50mix-CA </a:t>
          </a:r>
          <a:r>
            <a:rPr lang="en-US" sz="1100" i="0" baseline="0">
              <a:solidFill>
                <a:schemeClr val="dk1"/>
              </a:solidFill>
              <a:effectLst/>
              <a:latin typeface="+mn-lt"/>
              <a:ea typeface="+mn-ea"/>
              <a:cs typeface="+mn-cs"/>
            </a:rPr>
            <a:t>= (∑ P</a:t>
          </a:r>
          <a:r>
            <a:rPr lang="en-US" sz="1100" i="0" baseline="-25000">
              <a:solidFill>
                <a:schemeClr val="dk1"/>
              </a:solidFill>
              <a:effectLst/>
              <a:latin typeface="+mn-lt"/>
              <a:ea typeface="+mn-ea"/>
              <a:cs typeface="+mn-cs"/>
            </a:rPr>
            <a:t>i</a:t>
          </a:r>
          <a:r>
            <a:rPr lang="en-US" sz="1100" i="0" baseline="0">
              <a:solidFill>
                <a:schemeClr val="dk1"/>
              </a:solidFill>
              <a:effectLst/>
              <a:latin typeface="+mn-lt"/>
              <a:ea typeface="+mn-ea"/>
              <a:cs typeface="+mn-cs"/>
            </a:rPr>
            <a:t> / LD</a:t>
          </a:r>
          <a:r>
            <a:rPr lang="en-US" sz="1100" i="0" baseline="-25000">
              <a:solidFill>
                <a:schemeClr val="dk1"/>
              </a:solidFill>
              <a:effectLst/>
              <a:latin typeface="+mn-lt"/>
              <a:ea typeface="+mn-ea"/>
              <a:cs typeface="+mn-cs"/>
            </a:rPr>
            <a:t>50(a.s.i)</a:t>
          </a:r>
          <a:r>
            <a:rPr lang="en-US" sz="1100" i="0" baseline="0">
              <a:solidFill>
                <a:schemeClr val="dk1"/>
              </a:solidFill>
              <a:effectLst/>
              <a:latin typeface="+mn-lt"/>
              <a:ea typeface="+mn-ea"/>
              <a:cs typeface="+mn-cs"/>
            </a:rPr>
            <a:t>)</a:t>
          </a:r>
          <a:r>
            <a:rPr lang="en-US" sz="1100" i="0" baseline="30000">
              <a:solidFill>
                <a:schemeClr val="dk1"/>
              </a:solidFill>
              <a:effectLst/>
              <a:latin typeface="+mn-lt"/>
              <a:ea typeface="+mn-ea"/>
              <a:cs typeface="+mn-cs"/>
            </a:rPr>
            <a:t>-1</a:t>
          </a:r>
          <a:r>
            <a:rPr lang="en-US" sz="1100" i="0" baseline="-25000">
              <a:solidFill>
                <a:schemeClr val="dk1"/>
              </a:solidFill>
              <a:effectLst/>
              <a:latin typeface="+mn-lt"/>
              <a:ea typeface="+mn-ea"/>
              <a:cs typeface="+mn-cs"/>
            </a:rPr>
            <a:t>,  </a:t>
          </a:r>
          <a:r>
            <a:rPr lang="en-US" sz="1100" i="0" baseline="0">
              <a:solidFill>
                <a:schemeClr val="dk1"/>
              </a:solidFill>
              <a:effectLst/>
              <a:latin typeface="+mn-lt"/>
              <a:ea typeface="+mn-ea"/>
              <a:cs typeface="+mn-cs"/>
            </a:rPr>
            <a:t> is given as µg sum a.s./bee</a:t>
          </a:r>
          <a:endParaRPr lang="nb-NO">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i="0" baseline="0">
              <a:solidFill>
                <a:schemeClr val="dk1"/>
              </a:solidFill>
              <a:effectLst/>
              <a:latin typeface="+mn-lt"/>
              <a:ea typeface="+mn-ea"/>
              <a:cs typeface="+mn-cs"/>
            </a:rPr>
            <a:t>n:                 number of mixture components. </a:t>
          </a:r>
          <a:r>
            <a:rPr lang="en-US" sz="1100" b="1" i="0" baseline="0">
              <a:solidFill>
                <a:schemeClr val="dk1"/>
              </a:solidFill>
              <a:effectLst/>
              <a:latin typeface="+mn-lt"/>
              <a:ea typeface="+mn-ea"/>
              <a:cs typeface="+mn-cs"/>
            </a:rPr>
            <a:t>NB: The number of active substances must be filled inn in D6</a:t>
          </a:r>
        </a:p>
        <a:p>
          <a:pPr marL="0" marR="0" lvl="0" indent="0" defTabSz="914400" eaLnBrk="1" fontAlgn="auto" latinLnBrk="0" hangingPunct="1">
            <a:lnSpc>
              <a:spcPct val="100000"/>
            </a:lnSpc>
            <a:spcBef>
              <a:spcPts val="0"/>
            </a:spcBef>
            <a:spcAft>
              <a:spcPts val="0"/>
            </a:spcAft>
            <a:buClrTx/>
            <a:buSzTx/>
            <a:buFontTx/>
            <a:buNone/>
            <a:tabLst/>
            <a:defRPr/>
          </a:pPr>
          <a:endParaRPr lang="en-US" sz="80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i="0" baseline="0">
              <a:solidFill>
                <a:schemeClr val="dk1"/>
              </a:solidFill>
              <a:effectLst/>
              <a:latin typeface="+mn-lt"/>
              <a:ea typeface="+mn-ea"/>
              <a:cs typeface="+mn-cs"/>
            </a:rPr>
            <a:t>i:                   index from 1…n mixture components</a:t>
          </a:r>
          <a:endParaRPr lang="nb-NO">
            <a:effectLst/>
          </a:endParaRPr>
        </a:p>
        <a:p>
          <a:endParaRPr lang="en-US" sz="800" b="0" i="0" u="none" strike="noStrike">
            <a:solidFill>
              <a:schemeClr val="dk1"/>
            </a:solidFill>
            <a:effectLst/>
            <a:latin typeface="+mn-lt"/>
            <a:ea typeface="+mn-ea"/>
            <a:cs typeface="Times New Roman" panose="02020603050405020304" pitchFamily="18" charset="0"/>
          </a:endParaRPr>
        </a:p>
        <a:p>
          <a:r>
            <a:rPr lang="en-US" sz="1100" b="0" i="0" u="none" strike="noStrike">
              <a:solidFill>
                <a:schemeClr val="dk1"/>
              </a:solidFill>
              <a:effectLst/>
              <a:latin typeface="+mn-lt"/>
              <a:ea typeface="+mn-ea"/>
              <a:cs typeface="Times New Roman" panose="02020603050405020304" pitchFamily="18" charset="0"/>
            </a:rPr>
            <a:t>LD</a:t>
          </a:r>
          <a:r>
            <a:rPr lang="en-US" sz="1100" b="0" i="0" u="none" strike="noStrike" baseline="-25000">
              <a:solidFill>
                <a:schemeClr val="dk1"/>
              </a:solidFill>
              <a:effectLst/>
              <a:latin typeface="+mn-lt"/>
              <a:ea typeface="+mn-ea"/>
              <a:cs typeface="Times New Roman" panose="02020603050405020304" pitchFamily="18" charset="0"/>
            </a:rPr>
            <a:t>50</a:t>
          </a:r>
          <a:r>
            <a:rPr lang="en-US" sz="1100" b="0" i="0" u="none" strike="noStrike">
              <a:solidFill>
                <a:schemeClr val="dk1"/>
              </a:solidFill>
              <a:effectLst/>
              <a:latin typeface="+mn-lt"/>
              <a:ea typeface="+mn-ea"/>
              <a:cs typeface="Times New Roman" panose="02020603050405020304" pitchFamily="18" charset="0"/>
            </a:rPr>
            <a:t> </a:t>
          </a:r>
          <a:r>
            <a:rPr lang="en-US" sz="1100" b="0" i="0" u="none" strike="noStrike" baseline="-25000">
              <a:solidFill>
                <a:schemeClr val="dk1"/>
              </a:solidFill>
              <a:effectLst/>
              <a:latin typeface="+mn-lt"/>
              <a:ea typeface="+mn-ea"/>
              <a:cs typeface="Times New Roman" panose="02020603050405020304" pitchFamily="18" charset="0"/>
            </a:rPr>
            <a:t>(a.s.i) </a:t>
          </a:r>
          <a:r>
            <a:rPr lang="en-US" sz="1100" b="0" i="0" u="none" strike="noStrike" baseline="0">
              <a:solidFill>
                <a:schemeClr val="dk1"/>
              </a:solidFill>
              <a:effectLst/>
              <a:latin typeface="+mn-lt"/>
              <a:ea typeface="+mn-ea"/>
              <a:cs typeface="Times New Roman" panose="02020603050405020304" pitchFamily="18" charset="0"/>
            </a:rPr>
            <a:t>:   </a:t>
          </a:r>
          <a:r>
            <a:rPr lang="en-US" sz="1100" b="0" i="0" u="none" strike="noStrike" baseline="-25000">
              <a:solidFill>
                <a:schemeClr val="dk1"/>
              </a:solidFill>
              <a:effectLst/>
              <a:latin typeface="+mn-lt"/>
              <a:ea typeface="+mn-ea"/>
              <a:cs typeface="Times New Roman" panose="02020603050405020304" pitchFamily="18" charset="0"/>
            </a:rPr>
            <a:t> </a:t>
          </a:r>
          <a:r>
            <a:rPr lang="en-US" sz="1100" b="0" i="0" u="none" strike="noStrike" baseline="0">
              <a:solidFill>
                <a:schemeClr val="dk1"/>
              </a:solidFill>
              <a:effectLst/>
              <a:latin typeface="+mn-lt"/>
              <a:ea typeface="+mn-ea"/>
              <a:cs typeface="Times New Roman" panose="02020603050405020304" pitchFamily="18" charset="0"/>
            </a:rPr>
            <a:t>concentration of component i provoking 50 % mortality (given as µg a.s.</a:t>
          </a:r>
          <a:r>
            <a:rPr lang="en-US" sz="1100" b="0" i="0" u="none" strike="noStrike" baseline="-25000">
              <a:solidFill>
                <a:schemeClr val="dk1"/>
              </a:solidFill>
              <a:effectLst/>
              <a:latin typeface="+mn-lt"/>
              <a:ea typeface="+mn-ea"/>
              <a:cs typeface="Times New Roman" panose="02020603050405020304" pitchFamily="18" charset="0"/>
            </a:rPr>
            <a:t>i</a:t>
          </a:r>
          <a:r>
            <a:rPr lang="en-US" sz="1100" b="0" i="0" u="none" strike="noStrike" baseline="0">
              <a:solidFill>
                <a:schemeClr val="dk1"/>
              </a:solidFill>
              <a:effectLst/>
              <a:latin typeface="+mn-lt"/>
              <a:ea typeface="+mn-ea"/>
              <a:cs typeface="Times New Roman" panose="02020603050405020304" pitchFamily="18" charset="0"/>
            </a:rPr>
            <a:t>/bee)</a:t>
          </a:r>
        </a:p>
        <a:p>
          <a:endParaRPr lang="en-US" sz="800" b="0" i="0">
            <a:solidFill>
              <a:schemeClr val="dk1"/>
            </a:solidFill>
            <a:effectLst/>
            <a:latin typeface="+mn-lt"/>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Times New Roman" panose="02020603050405020304" pitchFamily="18" charset="0"/>
            </a:rPr>
            <a:t>P</a:t>
          </a:r>
          <a:r>
            <a:rPr lang="en-US" sz="1100" b="0" i="0" baseline="-25000">
              <a:solidFill>
                <a:schemeClr val="dk1"/>
              </a:solidFill>
              <a:effectLst/>
              <a:latin typeface="+mn-lt"/>
              <a:ea typeface="+mn-ea"/>
              <a:cs typeface="Times New Roman" panose="02020603050405020304" pitchFamily="18" charset="0"/>
            </a:rPr>
            <a:t>i (a.s.i)</a:t>
          </a:r>
          <a:r>
            <a:rPr lang="en-US" sz="1100" b="0" i="0">
              <a:solidFill>
                <a:schemeClr val="dk1"/>
              </a:solidFill>
              <a:effectLst/>
              <a:latin typeface="+mn-lt"/>
              <a:ea typeface="+mn-ea"/>
              <a:cs typeface="Times New Roman" panose="02020603050405020304" pitchFamily="18" charset="0"/>
            </a:rPr>
            <a:t> :        the ith active substance as a relative fraction of the mixture composition (</a:t>
          </a:r>
          <a:r>
            <a:rPr lang="en-US" sz="1100" b="1" i="0">
              <a:solidFill>
                <a:schemeClr val="dk1"/>
              </a:solidFill>
              <a:effectLst/>
              <a:latin typeface="+mn-lt"/>
              <a:ea typeface="+mn-ea"/>
              <a:cs typeface="Times New Roman" panose="02020603050405020304" pitchFamily="18" charset="0"/>
            </a:rPr>
            <a:t>note: </a:t>
          </a:r>
          <a:r>
            <a:rPr lang="el-GR" sz="1100" b="1" i="0">
              <a:solidFill>
                <a:schemeClr val="dk1"/>
              </a:solidFill>
              <a:effectLst/>
              <a:latin typeface="+mn-lt"/>
              <a:ea typeface="+mn-ea"/>
              <a:cs typeface="Times New Roman" panose="02020603050405020304" pitchFamily="18" charset="0"/>
            </a:rPr>
            <a:t>Σ </a:t>
          </a:r>
          <a:r>
            <a:rPr lang="en-US" sz="1100" b="1" i="0">
              <a:solidFill>
                <a:schemeClr val="dk1"/>
              </a:solidFill>
              <a:effectLst/>
              <a:latin typeface="+mn-lt"/>
              <a:ea typeface="+mn-ea"/>
              <a:cs typeface="Times New Roman" panose="02020603050405020304" pitchFamily="18" charset="0"/>
            </a:rPr>
            <a:t>p</a:t>
          </a:r>
          <a:r>
            <a:rPr lang="en-US" sz="1100" b="1" i="0" baseline="-25000">
              <a:solidFill>
                <a:schemeClr val="dk1"/>
              </a:solidFill>
              <a:effectLst/>
              <a:latin typeface="+mn-lt"/>
              <a:ea typeface="+mn-ea"/>
              <a:cs typeface="Times New Roman" panose="02020603050405020304" pitchFamily="18" charset="0"/>
            </a:rPr>
            <a:t>i</a:t>
          </a:r>
          <a:r>
            <a:rPr lang="en-US" sz="1100" b="1" i="0">
              <a:solidFill>
                <a:schemeClr val="dk1"/>
              </a:solidFill>
              <a:effectLst/>
              <a:latin typeface="+mn-lt"/>
              <a:ea typeface="+mn-ea"/>
              <a:cs typeface="Times New Roman" panose="02020603050405020304" pitchFamily="18" charset="0"/>
            </a:rPr>
            <a:t> must be 1</a:t>
          </a:r>
          <a:r>
            <a:rPr lang="en-US" sz="1100" b="0" i="0">
              <a:solidFill>
                <a:schemeClr val="dk1"/>
              </a:solidFill>
              <a:effectLst/>
              <a:latin typeface="+mn-lt"/>
              <a:ea typeface="+mn-ea"/>
              <a:cs typeface="Times New Roman" panose="02020603050405020304" pitchFamily="18" charset="0"/>
            </a:rPr>
            <a:t>).</a:t>
          </a:r>
          <a:r>
            <a:rPr lang="en-US" sz="1100" i="0" baseline="0">
              <a:solidFill>
                <a:schemeClr val="dk1"/>
              </a:solidFill>
              <a:effectLst/>
              <a:latin typeface="+mn-lt"/>
              <a:ea typeface="+mn-ea"/>
              <a:cs typeface="Times New Roman" panose="02020603050405020304" pitchFamily="18"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lang="en-US" sz="800" i="0" baseline="0">
            <a:solidFill>
              <a:schemeClr val="dk1"/>
            </a:solidFill>
            <a:effectLst/>
            <a:latin typeface="+mn-lt"/>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c(a.s.</a:t>
          </a:r>
          <a:r>
            <a:rPr lang="en-US" sz="1100" b="0" i="0" baseline="-25000">
              <a:solidFill>
                <a:schemeClr val="dk1"/>
              </a:solidFill>
              <a:effectLst/>
              <a:latin typeface="+mn-lt"/>
              <a:ea typeface="+mn-ea"/>
              <a:cs typeface="+mn-cs"/>
            </a:rPr>
            <a:t>i</a:t>
          </a:r>
          <a:r>
            <a:rPr lang="en-US" sz="1100" b="0" i="0">
              <a:solidFill>
                <a:schemeClr val="dk1"/>
              </a:solidFill>
              <a:effectLst/>
              <a:latin typeface="+mn-lt"/>
              <a:ea typeface="+mn-ea"/>
              <a:cs typeface="+mn-cs"/>
            </a:rPr>
            <a:t>)</a:t>
          </a:r>
          <a:r>
            <a:rPr lang="en-US" sz="1100">
              <a:solidFill>
                <a:schemeClr val="dk1"/>
              </a:solidFill>
              <a:effectLst/>
              <a:latin typeface="+mn-lt"/>
              <a:ea typeface="+mn-ea"/>
              <a:cs typeface="+mn-cs"/>
            </a:rPr>
            <a:t> :</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concentration</a:t>
          </a:r>
          <a:r>
            <a:rPr lang="en-US" sz="1100" baseline="0">
              <a:solidFill>
                <a:schemeClr val="dk1"/>
              </a:solidFill>
              <a:effectLst/>
              <a:latin typeface="+mn-lt"/>
              <a:ea typeface="+mn-ea"/>
              <a:cs typeface="+mn-cs"/>
            </a:rPr>
            <a:t> of active substance </a:t>
          </a:r>
          <a:r>
            <a:rPr lang="en-US" sz="1100" i="1" baseline="0">
              <a:solidFill>
                <a:schemeClr val="dk1"/>
              </a:solidFill>
              <a:effectLst/>
              <a:latin typeface="+mn-lt"/>
              <a:ea typeface="+mn-ea"/>
              <a:cs typeface="+mn-cs"/>
            </a:rPr>
            <a:t>i </a:t>
          </a:r>
          <a:r>
            <a:rPr lang="en-US" sz="1100" i="0" baseline="0">
              <a:solidFill>
                <a:schemeClr val="dk1"/>
              </a:solidFill>
              <a:effectLst/>
              <a:latin typeface="+mn-lt"/>
              <a:ea typeface="+mn-ea"/>
              <a:cs typeface="+mn-cs"/>
            </a:rPr>
            <a:t>in the mixture given </a:t>
          </a:r>
          <a:r>
            <a:rPr lang="en-US" sz="1100">
              <a:solidFill>
                <a:schemeClr val="dk1"/>
              </a:solidFill>
              <a:effectLst/>
              <a:latin typeface="+mn-lt"/>
              <a:ea typeface="+mn-ea"/>
              <a:cs typeface="+mn-cs"/>
            </a:rPr>
            <a:t>in any unit (e.g. g/L or %)</a:t>
          </a:r>
          <a:endParaRPr lang="nb-NO"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i="0" baseline="0">
              <a:solidFill>
                <a:schemeClr val="dk1"/>
              </a:solidFill>
              <a:effectLst/>
              <a:latin typeface="+mn-lt"/>
              <a:ea typeface="+mn-ea"/>
              <a:cs typeface="+mn-cs"/>
            </a:rPr>
            <a:t>.</a:t>
          </a:r>
          <a:endParaRPr lang="nb-NO" sz="8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800" i="0" baseline="0">
            <a:solidFill>
              <a:schemeClr val="dk1"/>
            </a:solidFill>
            <a:effectLst/>
            <a:latin typeface="+mn-lt"/>
            <a:ea typeface="+mn-ea"/>
            <a:cs typeface="Times New Roman" panose="02020603050405020304" pitchFamily="18" charset="0"/>
          </a:endParaRPr>
        </a:p>
      </xdr:txBody>
    </xdr:sp>
    <xdr:clientData/>
  </xdr:twoCellAnchor>
  <xdr:twoCellAnchor>
    <xdr:from>
      <xdr:col>0</xdr:col>
      <xdr:colOff>332959</xdr:colOff>
      <xdr:row>18</xdr:row>
      <xdr:rowOff>152400</xdr:rowOff>
    </xdr:from>
    <xdr:to>
      <xdr:col>3</xdr:col>
      <xdr:colOff>171450</xdr:colOff>
      <xdr:row>21</xdr:row>
      <xdr:rowOff>97173</xdr:rowOff>
    </xdr:to>
    <xdr:pic>
      <xdr:nvPicPr>
        <xdr:cNvPr id="3" name="Bilde 1">
          <a:extLst>
            <a:ext uri="{FF2B5EF4-FFF2-40B4-BE49-F238E27FC236}">
              <a16:creationId xmlns:a16="http://schemas.microsoft.com/office/drawing/2014/main" id="{0A977F4B-5CC4-4086-A0F2-BB251F8A9CA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32959" y="3838575"/>
          <a:ext cx="1762541" cy="5162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47625</xdr:colOff>
      <xdr:row>17</xdr:row>
      <xdr:rowOff>47625</xdr:rowOff>
    </xdr:from>
    <xdr:to>
      <xdr:col>19</xdr:col>
      <xdr:colOff>495300</xdr:colOff>
      <xdr:row>30</xdr:row>
      <xdr:rowOff>66675</xdr:rowOff>
    </xdr:to>
    <xdr:sp macro="" textlink="">
      <xdr:nvSpPr>
        <xdr:cNvPr id="4" name="TextBox 1">
          <a:extLst>
            <a:ext uri="{FF2B5EF4-FFF2-40B4-BE49-F238E27FC236}">
              <a16:creationId xmlns:a16="http://schemas.microsoft.com/office/drawing/2014/main" id="{309A540F-173D-49FF-A675-F93D7141688D}"/>
            </a:ext>
          </a:extLst>
        </xdr:cNvPr>
        <xdr:cNvSpPr txBox="1"/>
      </xdr:nvSpPr>
      <xdr:spPr>
        <a:xfrm>
          <a:off x="7153275" y="3543300"/>
          <a:ext cx="6886575" cy="2495550"/>
        </a:xfrm>
        <a:prstGeom prst="rect">
          <a:avLst/>
        </a:prstGeom>
        <a:solidFill>
          <a:srgbClr val="CC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i="0" baseline="0">
              <a:solidFill>
                <a:schemeClr val="dk1"/>
              </a:solidFill>
              <a:effectLst/>
              <a:latin typeface="+mn-lt"/>
              <a:ea typeface="+mn-ea"/>
              <a:cs typeface="+mn-cs"/>
            </a:rPr>
            <a:t>Density </a:t>
          </a:r>
          <a:r>
            <a:rPr lang="en-US" sz="1100" i="0" baseline="0">
              <a:solidFill>
                <a:schemeClr val="dk1"/>
              </a:solidFill>
              <a:effectLst/>
              <a:latin typeface="+mn-lt"/>
              <a:ea typeface="+mn-ea"/>
              <a:cs typeface="+mn-cs"/>
            </a:rPr>
            <a:t>of the product is relevant for liquid products but not for solids. It can be typically found in Section 1 of the Registration Report for the product.</a:t>
          </a:r>
        </a:p>
        <a:p>
          <a:pPr marL="0" marR="0" lvl="0" indent="0" defTabSz="914400" eaLnBrk="1" fontAlgn="auto" latinLnBrk="0" hangingPunct="1">
            <a:lnSpc>
              <a:spcPct val="100000"/>
            </a:lnSpc>
            <a:spcBef>
              <a:spcPts val="0"/>
            </a:spcBef>
            <a:spcAft>
              <a:spcPts val="0"/>
            </a:spcAft>
            <a:buClrTx/>
            <a:buSzTx/>
            <a:buFontTx/>
            <a:buNone/>
            <a:tabLst/>
            <a:defRPr/>
          </a:pPr>
          <a:endParaRPr lang="en-US" sz="110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i="0" baseline="0">
              <a:solidFill>
                <a:schemeClr val="dk1"/>
              </a:solidFill>
              <a:effectLst/>
              <a:latin typeface="+mn-lt"/>
              <a:ea typeface="+mn-ea"/>
              <a:cs typeface="+mn-cs"/>
            </a:rPr>
            <a:t>LD</a:t>
          </a:r>
          <a:r>
            <a:rPr lang="en-US" sz="1100" i="0" baseline="-25000">
              <a:solidFill>
                <a:schemeClr val="dk1"/>
              </a:solidFill>
              <a:effectLst/>
              <a:latin typeface="+mn-lt"/>
              <a:ea typeface="+mn-ea"/>
              <a:cs typeface="+mn-cs"/>
            </a:rPr>
            <a:t>50ppp </a:t>
          </a:r>
          <a:r>
            <a:rPr lang="en-US" sz="1100" i="0" baseline="0">
              <a:solidFill>
                <a:schemeClr val="dk1"/>
              </a:solidFill>
              <a:effectLst/>
              <a:latin typeface="+mn-lt"/>
              <a:ea typeface="+mn-ea"/>
              <a:cs typeface="+mn-cs"/>
            </a:rPr>
            <a:t>= LD</a:t>
          </a:r>
          <a:r>
            <a:rPr lang="en-US" sz="1100" i="0" baseline="-25000">
              <a:solidFill>
                <a:schemeClr val="dk1"/>
              </a:solidFill>
              <a:effectLst/>
              <a:latin typeface="+mn-lt"/>
              <a:ea typeface="+mn-ea"/>
              <a:cs typeface="+mn-cs"/>
            </a:rPr>
            <a:t>50 </a:t>
          </a:r>
          <a:r>
            <a:rPr lang="en-US" sz="1100" i="0" baseline="0">
              <a:solidFill>
                <a:schemeClr val="dk1"/>
              </a:solidFill>
              <a:effectLst/>
              <a:latin typeface="+mn-lt"/>
              <a:ea typeface="+mn-ea"/>
              <a:cs typeface="+mn-cs"/>
            </a:rPr>
            <a:t>(µg product/bee)*(∑ wP</a:t>
          </a:r>
          <a:r>
            <a:rPr lang="en-US" sz="1100" i="0" baseline="-25000">
              <a:solidFill>
                <a:schemeClr val="dk1"/>
              </a:solidFill>
              <a:effectLst/>
              <a:latin typeface="+mn-lt"/>
              <a:ea typeface="+mn-ea"/>
              <a:cs typeface="+mn-cs"/>
            </a:rPr>
            <a:t>i</a:t>
          </a:r>
          <a:r>
            <a:rPr lang="en-US" sz="1100" i="0" baseline="0">
              <a:solidFill>
                <a:schemeClr val="dk1"/>
              </a:solidFill>
              <a:effectLst/>
              <a:latin typeface="+mn-lt"/>
              <a:ea typeface="+mn-ea"/>
              <a:cs typeface="+mn-cs"/>
            </a:rPr>
            <a:t> ), given as µg sum a.s./bee</a:t>
          </a:r>
          <a:endParaRPr lang="nb-NO">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i="0" baseline="0">
              <a:solidFill>
                <a:schemeClr val="dk1"/>
              </a:solidFill>
              <a:effectLst/>
              <a:latin typeface="+mn-lt"/>
              <a:ea typeface="+mn-ea"/>
              <a:cs typeface="+mn-cs"/>
            </a:rPr>
            <a:t>n:                          number of mixture components. </a:t>
          </a:r>
          <a:r>
            <a:rPr lang="en-US" sz="1100" b="1" i="0" baseline="0">
              <a:solidFill>
                <a:schemeClr val="dk1"/>
              </a:solidFill>
              <a:effectLst/>
              <a:latin typeface="+mn-lt"/>
              <a:ea typeface="+mn-ea"/>
              <a:cs typeface="+mn-cs"/>
            </a:rPr>
            <a:t>NB: The number of active substances must be filled inn in D6</a:t>
          </a:r>
          <a:endParaRPr lang="en-US" sz="110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80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i="0" baseline="0">
              <a:solidFill>
                <a:schemeClr val="dk1"/>
              </a:solidFill>
              <a:effectLst/>
              <a:latin typeface="+mn-lt"/>
              <a:ea typeface="+mn-ea"/>
              <a:cs typeface="+mn-cs"/>
            </a:rPr>
            <a:t>i:                           index from 1…n mixture components</a:t>
          </a:r>
          <a:endParaRPr lang="nb-NO">
            <a:effectLst/>
          </a:endParaRPr>
        </a:p>
        <a:p>
          <a:endParaRPr lang="en-US" sz="800" b="0" i="0" u="none" strike="noStrike">
            <a:solidFill>
              <a:schemeClr val="dk1"/>
            </a:solidFill>
            <a:effectLst/>
            <a:latin typeface="+mn-lt"/>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Times New Roman" panose="02020603050405020304" pitchFamily="18" charset="0"/>
            </a:rPr>
            <a:t>wP</a:t>
          </a:r>
          <a:r>
            <a:rPr lang="en-US" sz="1100" b="0" i="0" baseline="-25000">
              <a:solidFill>
                <a:schemeClr val="dk1"/>
              </a:solidFill>
              <a:effectLst/>
              <a:latin typeface="+mn-lt"/>
              <a:ea typeface="+mn-ea"/>
              <a:cs typeface="Times New Roman" panose="02020603050405020304" pitchFamily="18" charset="0"/>
            </a:rPr>
            <a:t>i (a.s.i)</a:t>
          </a:r>
          <a:r>
            <a:rPr lang="en-US" sz="1100" b="0" i="0">
              <a:solidFill>
                <a:schemeClr val="dk1"/>
              </a:solidFill>
              <a:effectLst/>
              <a:latin typeface="+mn-lt"/>
              <a:ea typeface="+mn-ea"/>
              <a:cs typeface="Times New Roman" panose="02020603050405020304" pitchFamily="18" charset="0"/>
            </a:rPr>
            <a:t> = 	the ith active substance as a weight</a:t>
          </a:r>
          <a:r>
            <a:rPr lang="en-US" sz="1100" b="0" i="0" baseline="0">
              <a:solidFill>
                <a:schemeClr val="dk1"/>
              </a:solidFill>
              <a:effectLst/>
              <a:latin typeface="+mn-lt"/>
              <a:ea typeface="+mn-ea"/>
              <a:cs typeface="Times New Roman" panose="02020603050405020304" pitchFamily="18" charset="0"/>
            </a:rPr>
            <a:t> </a:t>
          </a:r>
          <a:r>
            <a:rPr lang="en-US" sz="1100" b="0" i="0">
              <a:solidFill>
                <a:schemeClr val="dk1"/>
              </a:solidFill>
              <a:effectLst/>
              <a:latin typeface="+mn-lt"/>
              <a:ea typeface="+mn-ea"/>
              <a:cs typeface="Times New Roman" panose="02020603050405020304" pitchFamily="18" charset="0"/>
            </a:rPr>
            <a:t>fraction of the product </a:t>
          </a:r>
        </a:p>
        <a:p>
          <a:pPr marL="0" marR="0" lvl="0" indent="0" defTabSz="914400" eaLnBrk="1" fontAlgn="auto" latinLnBrk="0" hangingPunct="1">
            <a:lnSpc>
              <a:spcPct val="100000"/>
            </a:lnSpc>
            <a:spcBef>
              <a:spcPts val="0"/>
            </a:spcBef>
            <a:spcAft>
              <a:spcPts val="0"/>
            </a:spcAft>
            <a:buClrTx/>
            <a:buSzTx/>
            <a:buFontTx/>
            <a:buNone/>
            <a:tabLst/>
            <a:defRPr/>
          </a:pPr>
          <a:endParaRPr lang="en-US" sz="800" i="0" baseline="0">
            <a:solidFill>
              <a:schemeClr val="dk1"/>
            </a:solidFill>
            <a:effectLst/>
            <a:latin typeface="+mn-lt"/>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c(a.s.</a:t>
          </a:r>
          <a:r>
            <a:rPr lang="en-US" sz="1100" b="0" i="0" baseline="-25000">
              <a:solidFill>
                <a:schemeClr val="dk1"/>
              </a:solidFill>
              <a:effectLst/>
              <a:latin typeface="+mn-lt"/>
              <a:ea typeface="+mn-ea"/>
              <a:cs typeface="+mn-cs"/>
            </a:rPr>
            <a:t>i</a:t>
          </a:r>
          <a:r>
            <a:rPr lang="en-US" sz="1100" b="0" i="0">
              <a:solidFill>
                <a:schemeClr val="dk1"/>
              </a:solidFill>
              <a:effectLst/>
              <a:latin typeface="+mn-lt"/>
              <a:ea typeface="+mn-ea"/>
              <a:cs typeface="+mn-cs"/>
            </a:rPr>
            <a:t>)</a:t>
          </a:r>
          <a:r>
            <a:rPr lang="en-US" sz="1100">
              <a:solidFill>
                <a:schemeClr val="dk1"/>
              </a:solidFill>
              <a:effectLst/>
              <a:latin typeface="+mn-lt"/>
              <a:ea typeface="+mn-ea"/>
              <a:cs typeface="+mn-cs"/>
            </a:rPr>
            <a:t>  =	concentration</a:t>
          </a:r>
          <a:r>
            <a:rPr lang="en-US" sz="1100" baseline="0">
              <a:solidFill>
                <a:schemeClr val="dk1"/>
              </a:solidFill>
              <a:effectLst/>
              <a:latin typeface="+mn-lt"/>
              <a:ea typeface="+mn-ea"/>
              <a:cs typeface="+mn-cs"/>
            </a:rPr>
            <a:t> of active substance </a:t>
          </a:r>
          <a:r>
            <a:rPr lang="en-US" sz="1100" i="1" baseline="0">
              <a:solidFill>
                <a:schemeClr val="dk1"/>
              </a:solidFill>
              <a:effectLst/>
              <a:latin typeface="+mn-lt"/>
              <a:ea typeface="+mn-ea"/>
              <a:cs typeface="+mn-cs"/>
            </a:rPr>
            <a:t>i </a:t>
          </a:r>
          <a:r>
            <a:rPr lang="en-US" sz="1100" i="0" baseline="0">
              <a:solidFill>
                <a:schemeClr val="dk1"/>
              </a:solidFill>
              <a:effectLst/>
              <a:latin typeface="+mn-lt"/>
              <a:ea typeface="+mn-ea"/>
              <a:cs typeface="+mn-cs"/>
            </a:rPr>
            <a:t>in the product given as g/L</a:t>
          </a:r>
          <a:endParaRPr lang="nb-NO" sz="8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800" i="0" baseline="0">
            <a:solidFill>
              <a:schemeClr val="dk1"/>
            </a:solidFill>
            <a:effectLst/>
            <a:latin typeface="+mn-lt"/>
            <a:ea typeface="+mn-ea"/>
            <a:cs typeface="Times New Roman" panose="02020603050405020304" pitchFamily="18" charset="0"/>
          </a:endParaRPr>
        </a:p>
      </xdr:txBody>
    </xdr:sp>
    <xdr:clientData/>
  </xdr:twoCellAnchor>
  <xdr:twoCellAnchor>
    <xdr:from>
      <xdr:col>4</xdr:col>
      <xdr:colOff>66675</xdr:colOff>
      <xdr:row>37</xdr:row>
      <xdr:rowOff>95249</xdr:rowOff>
    </xdr:from>
    <xdr:to>
      <xdr:col>15</xdr:col>
      <xdr:colOff>1123950</xdr:colOff>
      <xdr:row>53</xdr:row>
      <xdr:rowOff>123825</xdr:rowOff>
    </xdr:to>
    <xdr:sp macro="" textlink="">
      <xdr:nvSpPr>
        <xdr:cNvPr id="5" name="TextBox 1">
          <a:extLst>
            <a:ext uri="{FF2B5EF4-FFF2-40B4-BE49-F238E27FC236}">
              <a16:creationId xmlns:a16="http://schemas.microsoft.com/office/drawing/2014/main" id="{DA7A8A7B-9DB5-453F-A19D-758E7C370AEA}"/>
            </a:ext>
          </a:extLst>
        </xdr:cNvPr>
        <xdr:cNvSpPr txBox="1"/>
      </xdr:nvSpPr>
      <xdr:spPr>
        <a:xfrm>
          <a:off x="2981325" y="7553324"/>
          <a:ext cx="8239125" cy="2705101"/>
        </a:xfrm>
        <a:prstGeom prst="rect">
          <a:avLst/>
        </a:prstGeom>
        <a:solidFill>
          <a:srgbClr val="CC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en-GB" sz="1100">
              <a:solidFill>
                <a:schemeClr val="dk1"/>
              </a:solidFill>
              <a:effectLst/>
              <a:latin typeface="+mn-lt"/>
              <a:ea typeface="+mn-ea"/>
              <a:cs typeface="+mn-cs"/>
            </a:rPr>
            <a:t>To decide if the formulation increase the toxicity compared to the toxicity of actives alone, the surrogate endpoint for the mixture toxicity of active substances can be calculated and compared with the formulation endpoint (both expressed in terms of the sum of active substances). </a:t>
          </a:r>
        </a:p>
        <a:p>
          <a:pPr fontAlgn="base"/>
          <a:endParaRPr lang="en-GB" sz="1100">
            <a:solidFill>
              <a:schemeClr val="dk1"/>
            </a:solidFill>
            <a:effectLst/>
            <a:latin typeface="+mn-lt"/>
            <a:ea typeface="+mn-ea"/>
            <a:cs typeface="+mn-cs"/>
          </a:endParaRPr>
        </a:p>
        <a:p>
          <a:pPr fontAlgn="base"/>
          <a:r>
            <a:rPr lang="nb-NO" sz="1100" b="1">
              <a:solidFill>
                <a:schemeClr val="dk1"/>
              </a:solidFill>
              <a:effectLst/>
              <a:latin typeface="+mn-lt"/>
              <a:ea typeface="+mn-ea"/>
              <a:cs typeface="+mn-cs"/>
            </a:rPr>
            <a:t>Waiving</a:t>
          </a:r>
          <a:r>
            <a:rPr lang="nb-NO" sz="1100" b="1" baseline="0">
              <a:solidFill>
                <a:schemeClr val="dk1"/>
              </a:solidFill>
              <a:effectLst/>
              <a:latin typeface="+mn-lt"/>
              <a:ea typeface="+mn-ea"/>
              <a:cs typeface="+mn-cs"/>
            </a:rPr>
            <a:t> of acute bumble bee formulation studies: </a:t>
          </a:r>
          <a:r>
            <a:rPr lang="nb-NO" sz="1100" b="0" baseline="0">
              <a:solidFill>
                <a:schemeClr val="dk1"/>
              </a:solidFill>
              <a:effectLst/>
              <a:latin typeface="+mn-lt"/>
              <a:ea typeface="+mn-ea"/>
              <a:cs typeface="+mn-cs"/>
            </a:rPr>
            <a:t>Note that the comparison of LD</a:t>
          </a:r>
          <a:r>
            <a:rPr lang="nb-NO" sz="1100" b="0" baseline="-25000">
              <a:solidFill>
                <a:schemeClr val="dk1"/>
              </a:solidFill>
              <a:effectLst/>
              <a:latin typeface="+mn-lt"/>
              <a:ea typeface="+mn-ea"/>
              <a:cs typeface="+mn-cs"/>
            </a:rPr>
            <a:t>50mix-CA </a:t>
          </a:r>
          <a:r>
            <a:rPr lang="nb-NO" sz="1100" b="0" baseline="0">
              <a:solidFill>
                <a:schemeClr val="dk1"/>
              </a:solidFill>
              <a:effectLst/>
              <a:latin typeface="+mn-lt"/>
              <a:ea typeface="+mn-ea"/>
              <a:cs typeface="+mn-cs"/>
            </a:rPr>
            <a:t>and LD</a:t>
          </a:r>
          <a:r>
            <a:rPr lang="nb-NO" sz="1100" b="0" baseline="-25000">
              <a:solidFill>
                <a:schemeClr val="dk1"/>
              </a:solidFill>
              <a:effectLst/>
              <a:latin typeface="+mn-lt"/>
              <a:ea typeface="+mn-ea"/>
              <a:cs typeface="+mn-cs"/>
            </a:rPr>
            <a:t>50ppp</a:t>
          </a:r>
          <a:r>
            <a:rPr lang="nb-NO" sz="1100" b="0" baseline="0">
              <a:solidFill>
                <a:schemeClr val="dk1"/>
              </a:solidFill>
              <a:effectLst/>
              <a:latin typeface="+mn-lt"/>
              <a:ea typeface="+mn-ea"/>
              <a:cs typeface="+mn-cs"/>
            </a:rPr>
            <a:t> for honey bees </a:t>
          </a:r>
          <a:r>
            <a:rPr lang="nb-NO" sz="1100" b="1" baseline="0">
              <a:solidFill>
                <a:schemeClr val="dk1"/>
              </a:solidFill>
              <a:effectLst/>
              <a:latin typeface="+mn-lt"/>
              <a:ea typeface="+mn-ea"/>
              <a:cs typeface="+mn-cs"/>
            </a:rPr>
            <a:t>has to be performed for both acute oral and acute contact toxicity endpoints seperately</a:t>
          </a:r>
          <a:r>
            <a:rPr lang="nb-NO" sz="1100" b="0" baseline="0">
              <a:solidFill>
                <a:schemeClr val="dk1"/>
              </a:solidFill>
              <a:effectLst/>
              <a:latin typeface="+mn-lt"/>
              <a:ea typeface="+mn-ea"/>
              <a:cs typeface="+mn-cs"/>
            </a:rPr>
            <a:t>. </a:t>
          </a:r>
          <a:endParaRPr lang="nb-NO" sz="1100" b="0" baseline="-25000">
            <a:solidFill>
              <a:schemeClr val="dk1"/>
            </a:solidFill>
            <a:effectLst/>
            <a:latin typeface="+mn-lt"/>
            <a:ea typeface="+mn-ea"/>
            <a:cs typeface="+mn-cs"/>
          </a:endParaRPr>
        </a:p>
        <a:p>
          <a:pPr fontAlgn="base"/>
          <a:endParaRPr lang="en-US" sz="1100">
            <a:solidFill>
              <a:schemeClr val="dk1"/>
            </a:solidFill>
            <a:effectLst/>
            <a:latin typeface="+mn-lt"/>
            <a:ea typeface="+mn-ea"/>
            <a:cs typeface="+mn-cs"/>
          </a:endParaRPr>
        </a:p>
        <a:p>
          <a:pPr fontAlgn="base"/>
          <a:r>
            <a:rPr lang="en-US" sz="1100" b="1">
              <a:solidFill>
                <a:schemeClr val="dk1"/>
              </a:solidFill>
              <a:effectLst/>
              <a:latin typeface="+mn-lt"/>
              <a:ea typeface="+mn-ea"/>
              <a:cs typeface="+mn-cs"/>
            </a:rPr>
            <a:t>Waiving of chronic honey bee formulation</a:t>
          </a:r>
          <a:r>
            <a:rPr lang="en-US" sz="1100" b="1" baseline="0">
              <a:solidFill>
                <a:schemeClr val="dk1"/>
              </a:solidFill>
              <a:effectLst/>
              <a:latin typeface="+mn-lt"/>
              <a:ea typeface="+mn-ea"/>
              <a:cs typeface="+mn-cs"/>
            </a:rPr>
            <a:t> studies: </a:t>
          </a:r>
          <a:r>
            <a:rPr lang="nb-NO" sz="1100" b="0" baseline="0">
              <a:solidFill>
                <a:schemeClr val="dk1"/>
              </a:solidFill>
              <a:effectLst/>
              <a:latin typeface="+mn-lt"/>
              <a:ea typeface="+mn-ea"/>
              <a:cs typeface="+mn-cs"/>
            </a:rPr>
            <a:t>Note that the comparison of LD</a:t>
          </a:r>
          <a:r>
            <a:rPr lang="nb-NO" sz="1100" b="0" baseline="-25000">
              <a:solidFill>
                <a:schemeClr val="dk1"/>
              </a:solidFill>
              <a:effectLst/>
              <a:latin typeface="+mn-lt"/>
              <a:ea typeface="+mn-ea"/>
              <a:cs typeface="+mn-cs"/>
            </a:rPr>
            <a:t>50mix-CA </a:t>
          </a:r>
          <a:r>
            <a:rPr lang="nb-NO" sz="1100" b="0" baseline="0">
              <a:solidFill>
                <a:schemeClr val="dk1"/>
              </a:solidFill>
              <a:effectLst/>
              <a:latin typeface="+mn-lt"/>
              <a:ea typeface="+mn-ea"/>
              <a:cs typeface="+mn-cs"/>
            </a:rPr>
            <a:t>and LD</a:t>
          </a:r>
          <a:r>
            <a:rPr lang="nb-NO" sz="1100" b="0" baseline="-25000">
              <a:solidFill>
                <a:schemeClr val="dk1"/>
              </a:solidFill>
              <a:effectLst/>
              <a:latin typeface="+mn-lt"/>
              <a:ea typeface="+mn-ea"/>
              <a:cs typeface="+mn-cs"/>
            </a:rPr>
            <a:t>50ppp</a:t>
          </a:r>
          <a:r>
            <a:rPr lang="nb-NO" sz="1100" b="0" baseline="0">
              <a:solidFill>
                <a:schemeClr val="dk1"/>
              </a:solidFill>
              <a:effectLst/>
              <a:latin typeface="+mn-lt"/>
              <a:ea typeface="+mn-ea"/>
              <a:cs typeface="+mn-cs"/>
            </a:rPr>
            <a:t> for honey bees </a:t>
          </a:r>
          <a:r>
            <a:rPr lang="nb-NO" sz="1100" b="1" baseline="0">
              <a:solidFill>
                <a:schemeClr val="dk1"/>
              </a:solidFill>
              <a:effectLst/>
              <a:latin typeface="+mn-lt"/>
              <a:ea typeface="+mn-ea"/>
              <a:cs typeface="+mn-cs"/>
            </a:rPr>
            <a:t>only has to be performed for acute oral toxicity endpoints.</a:t>
          </a:r>
          <a:endParaRPr lang="en-US" sz="1100" b="1" baseline="0">
            <a:solidFill>
              <a:schemeClr val="dk1"/>
            </a:solidFill>
            <a:effectLst/>
            <a:latin typeface="+mn-lt"/>
            <a:ea typeface="+mn-ea"/>
            <a:cs typeface="+mn-cs"/>
          </a:endParaRPr>
        </a:p>
        <a:p>
          <a:endParaRPr lang="en-GB" sz="1100" b="1">
            <a:solidFill>
              <a:schemeClr val="dk1"/>
            </a:solidFill>
            <a:effectLst/>
            <a:latin typeface="+mn-lt"/>
            <a:ea typeface="+mn-ea"/>
            <a:cs typeface="+mn-cs"/>
          </a:endParaRPr>
        </a:p>
        <a:p>
          <a:r>
            <a:rPr lang="en-GB" sz="1100" b="1">
              <a:solidFill>
                <a:schemeClr val="dk1"/>
              </a:solidFill>
              <a:effectLst/>
              <a:latin typeface="+mn-lt"/>
              <a:ea typeface="+mn-ea"/>
              <a:cs typeface="+mn-cs"/>
            </a:rPr>
            <a:t>Waiving, NO: </a:t>
          </a:r>
          <a:r>
            <a:rPr lang="en-GB" sz="1100">
              <a:solidFill>
                <a:schemeClr val="dk1"/>
              </a:solidFill>
              <a:effectLst/>
              <a:latin typeface="+mn-lt"/>
              <a:ea typeface="+mn-ea"/>
              <a:cs typeface="+mn-cs"/>
            </a:rPr>
            <a:t>If the acute formulation endpoint for honey bees is at least a factor 3 below the calculated acute endpoint for the mixture , it can be considered that the formulation is more toxic than predicted from the toxicity of the individual components. When LD</a:t>
          </a:r>
          <a:r>
            <a:rPr lang="en-GB" sz="1100" baseline="-25000">
              <a:solidFill>
                <a:schemeClr val="dk1"/>
              </a:solidFill>
              <a:effectLst/>
              <a:latin typeface="+mn-lt"/>
              <a:ea typeface="+mn-ea"/>
              <a:cs typeface="+mn-cs"/>
            </a:rPr>
            <a:t>50mix-CA</a:t>
          </a:r>
          <a:r>
            <a:rPr lang="en-GB" sz="1100" baseline="0">
              <a:solidFill>
                <a:schemeClr val="dk1"/>
              </a:solidFill>
              <a:effectLst/>
              <a:latin typeface="+mn-lt"/>
              <a:ea typeface="+mn-ea"/>
              <a:cs typeface="+mn-cs"/>
            </a:rPr>
            <a:t>/LD</a:t>
          </a:r>
          <a:r>
            <a:rPr lang="en-GB" sz="1100" baseline="-25000">
              <a:solidFill>
                <a:schemeClr val="dk1"/>
              </a:solidFill>
              <a:effectLst/>
              <a:latin typeface="+mn-lt"/>
              <a:ea typeface="+mn-ea"/>
              <a:cs typeface="+mn-cs"/>
            </a:rPr>
            <a:t>50ppp  </a:t>
          </a:r>
          <a:r>
            <a:rPr lang="en-GB" sz="1100">
              <a:solidFill>
                <a:schemeClr val="dk1"/>
              </a:solidFill>
              <a:effectLst/>
              <a:latin typeface="+mn-lt"/>
              <a:ea typeface="+mn-ea"/>
              <a:cs typeface="+mn-cs"/>
            </a:rPr>
            <a:t>is &gt;</a:t>
          </a:r>
          <a:r>
            <a:rPr lang="en-GB" sz="1100" baseline="0">
              <a:solidFill>
                <a:schemeClr val="dk1"/>
              </a:solidFill>
              <a:effectLst/>
              <a:latin typeface="+mn-lt"/>
              <a:ea typeface="+mn-ea"/>
              <a:cs typeface="+mn-cs"/>
            </a:rPr>
            <a:t> 3</a:t>
          </a:r>
          <a:r>
            <a:rPr lang="en-GB" sz="1100">
              <a:solidFill>
                <a:schemeClr val="dk1"/>
              </a:solidFill>
              <a:effectLst/>
              <a:latin typeface="+mn-lt"/>
              <a:ea typeface="+mn-ea"/>
              <a:cs typeface="+mn-cs"/>
            </a:rPr>
            <a:t>, acute bumblebee and chronic honeybee formulation studies should be submitted.</a:t>
          </a:r>
        </a:p>
        <a:p>
          <a:endParaRPr lang="en-GB" sz="1100">
            <a:solidFill>
              <a:schemeClr val="dk1"/>
            </a:solidFill>
            <a:effectLst/>
            <a:latin typeface="+mn-lt"/>
            <a:ea typeface="+mn-ea"/>
            <a:cs typeface="+mn-cs"/>
          </a:endParaRPr>
        </a:p>
        <a:p>
          <a:r>
            <a:rPr lang="en-GB" sz="1100" b="1">
              <a:solidFill>
                <a:schemeClr val="dk1"/>
              </a:solidFill>
              <a:effectLst/>
              <a:latin typeface="+mn-lt"/>
              <a:ea typeface="+mn-ea"/>
              <a:cs typeface="+mn-cs"/>
            </a:rPr>
            <a:t>Waiving, YES: </a:t>
          </a:r>
          <a:r>
            <a:rPr lang="en-GB" sz="1100">
              <a:solidFill>
                <a:schemeClr val="dk1"/>
              </a:solidFill>
              <a:effectLst/>
              <a:latin typeface="+mn-lt"/>
              <a:ea typeface="+mn-ea"/>
              <a:cs typeface="+mn-cs"/>
            </a:rPr>
            <a:t> If LD</a:t>
          </a:r>
          <a:r>
            <a:rPr lang="en-GB" sz="1100" baseline="-25000">
              <a:solidFill>
                <a:schemeClr val="dk1"/>
              </a:solidFill>
              <a:effectLst/>
              <a:latin typeface="+mn-lt"/>
              <a:ea typeface="+mn-ea"/>
              <a:cs typeface="+mn-cs"/>
            </a:rPr>
            <a:t>50mix-CA</a:t>
          </a:r>
          <a:r>
            <a:rPr lang="en-GB" sz="1100" baseline="0">
              <a:solidFill>
                <a:schemeClr val="dk1"/>
              </a:solidFill>
              <a:effectLst/>
              <a:latin typeface="+mn-lt"/>
              <a:ea typeface="+mn-ea"/>
              <a:cs typeface="+mn-cs"/>
            </a:rPr>
            <a:t>/LD</a:t>
          </a:r>
          <a:r>
            <a:rPr lang="en-GB" sz="1100" baseline="-25000">
              <a:solidFill>
                <a:schemeClr val="dk1"/>
              </a:solidFill>
              <a:effectLst/>
              <a:latin typeface="+mn-lt"/>
              <a:ea typeface="+mn-ea"/>
              <a:cs typeface="+mn-cs"/>
            </a:rPr>
            <a:t>50ppp  </a:t>
          </a:r>
          <a:r>
            <a:rPr lang="en-GB" sz="1100">
              <a:solidFill>
                <a:schemeClr val="dk1"/>
              </a:solidFill>
              <a:effectLst/>
              <a:latin typeface="+mn-lt"/>
              <a:ea typeface="+mn-ea"/>
              <a:cs typeface="+mn-cs"/>
            </a:rPr>
            <a:t>is ≤ 3, the toxicity of the formulation can be reliably predicted from the toxicity of the active substances it contains. </a:t>
          </a:r>
          <a:endParaRPr lang="nb-NO" sz="1100">
            <a:solidFill>
              <a:schemeClr val="dk1"/>
            </a:solidFill>
            <a:effectLst/>
            <a:latin typeface="+mn-lt"/>
            <a:ea typeface="+mn-ea"/>
            <a:cs typeface="+mn-cs"/>
          </a:endParaRPr>
        </a:p>
        <a:p>
          <a:endParaRPr lang="en-US" sz="800" i="0" baseline="0">
            <a:solidFill>
              <a:schemeClr val="dk1"/>
            </a:solidFill>
            <a:effectLst/>
            <a:latin typeface="+mn-lt"/>
            <a:ea typeface="+mn-ea"/>
            <a:cs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mattilsynet-my.sharepoint.com/personal/turid_hertel-aas_mattilsynet_no/Documents/Mattilsynet%20Turid%2002.12.19/Nordre%20sone%20diskusjoner/Oppdatering%20av%20Nordre%20zone%20GD%202023/Kopi%20av%20MixtoxDriver_SimplifiedMixtox_VM%20fra%20Leona%2024.03.2023.xlsx" TargetMode="External"/><Relationship Id="rId2" Type="http://schemas.microsoft.com/office/2019/04/relationships/externalLinkLongPath" Target="https://mattilsynet-my.sharepoint.com/personal/turid_hertel-aas_mattilsynet_no/Documents/Mattilsynet%20Turid%2002.12.19/Nordre%20sone%20diskusjoner/Oppdatering%20av%20Nordre%20zone%20GD%202023/Kopi%20av%20MixtoxDriver_SimplifiedMixtox_VM%20fra%20Leona%2024.03.2023.xlsx?745D2E2C" TargetMode="External"/><Relationship Id="rId1" Type="http://schemas.openxmlformats.org/officeDocument/2006/relationships/externalLinkPath" Target="file:///\\745D2E2C\Kopi%20av%20MixtoxDriver_SimplifiedMixtox_VM%20fra%20Leona%2024.03.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Mixtox Driver (2)"/>
      <sheetName val="Mixtox Driver"/>
      <sheetName val="Simplified MixTox"/>
    </sheetNames>
    <sheetDataSet>
      <sheetData sheetId="0" refreshError="1"/>
      <sheetData sheetId="1" refreshError="1"/>
      <sheetData sheetId="2">
        <row r="4">
          <cell r="D4">
            <v>5</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0"/>
  <sheetViews>
    <sheetView zoomScale="85" zoomScaleNormal="85" workbookViewId="0">
      <selection activeCell="P40" sqref="P40"/>
    </sheetView>
  </sheetViews>
  <sheetFormatPr baseColWidth="10" defaultColWidth="9.140625" defaultRowHeight="15" x14ac:dyDescent="0.25"/>
  <cols>
    <col min="1" max="1" width="9.140625" style="1"/>
    <col min="2" max="7" width="9.140625" style="2"/>
    <col min="8" max="8" width="25.7109375" style="2" customWidth="1"/>
    <col min="9" max="9" width="12" style="2" bestFit="1" customWidth="1"/>
    <col min="10" max="10" width="16" style="2" customWidth="1"/>
    <col min="11" max="12" width="9.140625" style="2"/>
    <col min="13" max="13" width="25.7109375" style="2" customWidth="1"/>
    <col min="14" max="16384" width="9.140625" style="2"/>
  </cols>
  <sheetData>
    <row r="1" spans="1:11" ht="26.25" x14ac:dyDescent="0.4">
      <c r="A1" s="38" t="s">
        <v>0</v>
      </c>
    </row>
    <row r="2" spans="1:11" x14ac:dyDescent="0.25">
      <c r="A2" s="2"/>
    </row>
    <row r="3" spans="1:11" x14ac:dyDescent="0.25">
      <c r="A3" s="2"/>
    </row>
    <row r="4" spans="1:11" ht="18.75" x14ac:dyDescent="0.3">
      <c r="A4" s="4" t="s">
        <v>1</v>
      </c>
      <c r="G4" s="11"/>
    </row>
    <row r="5" spans="1:11" ht="15.75" x14ac:dyDescent="0.25">
      <c r="G5" s="33"/>
    </row>
    <row r="6" spans="1:11" ht="15.75" thickBot="1" x14ac:dyDescent="0.3">
      <c r="A6" s="10" t="s">
        <v>2</v>
      </c>
      <c r="I6" s="34"/>
      <c r="J6" s="34"/>
    </row>
    <row r="7" spans="1:11" ht="15.75" x14ac:dyDescent="0.25">
      <c r="A7" s="13" t="s">
        <v>3</v>
      </c>
      <c r="B7" s="14"/>
      <c r="C7" s="14"/>
      <c r="D7" s="14"/>
      <c r="E7" s="15"/>
    </row>
    <row r="8" spans="1:11" x14ac:dyDescent="0.25">
      <c r="A8" s="16"/>
      <c r="B8" s="3"/>
      <c r="C8" s="3"/>
      <c r="D8" s="3"/>
      <c r="E8" s="17"/>
    </row>
    <row r="9" spans="1:11" ht="15.75" thickBot="1" x14ac:dyDescent="0.3">
      <c r="A9" s="16"/>
      <c r="B9" s="12" t="s">
        <v>4</v>
      </c>
      <c r="C9" s="3"/>
      <c r="D9" s="3"/>
      <c r="E9" s="17"/>
      <c r="G9" s="11" t="s">
        <v>5</v>
      </c>
      <c r="H9" s="7"/>
      <c r="I9" s="7"/>
    </row>
    <row r="10" spans="1:11" ht="16.5" thickBot="1" x14ac:dyDescent="0.3">
      <c r="A10" s="16"/>
      <c r="B10" s="76">
        <v>1.2</v>
      </c>
      <c r="C10" s="3"/>
      <c r="D10" s="3"/>
      <c r="E10" s="17"/>
      <c r="G10" s="21" t="s">
        <v>6</v>
      </c>
      <c r="H10" s="22"/>
      <c r="I10" s="22"/>
      <c r="J10" s="23"/>
      <c r="K10" s="24"/>
    </row>
    <row r="11" spans="1:11" ht="15.75" thickBot="1" x14ac:dyDescent="0.3">
      <c r="A11" s="18"/>
      <c r="B11" s="19"/>
      <c r="C11" s="19"/>
      <c r="D11" s="19"/>
      <c r="E11" s="20"/>
      <c r="G11" s="25"/>
      <c r="H11" s="8"/>
      <c r="I11" s="9"/>
      <c r="J11" s="6"/>
      <c r="K11" s="26"/>
    </row>
    <row r="12" spans="1:11" ht="15.75" thickBot="1" x14ac:dyDescent="0.3">
      <c r="A12" s="2"/>
      <c r="G12" s="25"/>
      <c r="H12" s="31" t="s">
        <v>7</v>
      </c>
      <c r="I12" s="31" t="s">
        <v>8</v>
      </c>
      <c r="J12" s="32" t="s">
        <v>9</v>
      </c>
      <c r="K12" s="26"/>
    </row>
    <row r="13" spans="1:11" ht="15.75" thickBot="1" x14ac:dyDescent="0.3">
      <c r="A13" s="2"/>
      <c r="G13" s="25"/>
      <c r="H13" s="37">
        <v>0.128</v>
      </c>
      <c r="I13" s="36">
        <f>B10/H13</f>
        <v>9.375</v>
      </c>
      <c r="J13" s="35" t="str">
        <f>IF(I13&gt;1,"YES","NO")</f>
        <v>YES</v>
      </c>
      <c r="K13" s="26"/>
    </row>
    <row r="14" spans="1:11" x14ac:dyDescent="0.25">
      <c r="A14" s="2"/>
      <c r="G14" s="25"/>
      <c r="H14" s="5"/>
      <c r="I14" s="5"/>
      <c r="J14" s="5"/>
      <c r="K14" s="26"/>
    </row>
    <row r="15" spans="1:11" ht="15.75" thickBot="1" x14ac:dyDescent="0.3">
      <c r="A15" s="2"/>
      <c r="G15" s="27"/>
      <c r="H15" s="28"/>
      <c r="I15" s="28"/>
      <c r="J15" s="28"/>
      <c r="K15" s="29"/>
    </row>
    <row r="17" spans="1:11" x14ac:dyDescent="0.25">
      <c r="I17" s="178"/>
    </row>
    <row r="19" spans="1:11" ht="18.75" x14ac:dyDescent="0.3">
      <c r="A19" s="4" t="s">
        <v>10</v>
      </c>
    </row>
    <row r="21" spans="1:11" ht="15.75" thickBot="1" x14ac:dyDescent="0.3">
      <c r="A21" s="10" t="s">
        <v>2</v>
      </c>
      <c r="G21" s="11" t="s">
        <v>5</v>
      </c>
      <c r="H21" s="7"/>
      <c r="I21" s="7"/>
    </row>
    <row r="22" spans="1:11" ht="15.75" x14ac:dyDescent="0.25">
      <c r="A22" s="13" t="s">
        <v>3</v>
      </c>
      <c r="B22" s="14"/>
      <c r="C22" s="14"/>
      <c r="D22" s="14"/>
      <c r="E22" s="15"/>
      <c r="G22" s="21" t="s">
        <v>21</v>
      </c>
      <c r="H22" s="22"/>
      <c r="I22" s="22"/>
      <c r="J22" s="23"/>
      <c r="K22" s="24"/>
    </row>
    <row r="23" spans="1:11" x14ac:dyDescent="0.25">
      <c r="A23" s="16"/>
      <c r="B23" s="3"/>
      <c r="C23" s="3"/>
      <c r="D23" s="3"/>
      <c r="E23" s="17"/>
      <c r="G23" s="25"/>
      <c r="H23" s="8"/>
      <c r="I23" s="9"/>
      <c r="J23" s="6"/>
      <c r="K23" s="26"/>
    </row>
    <row r="24" spans="1:11" ht="15.75" thickBot="1" x14ac:dyDescent="0.3">
      <c r="A24" s="16"/>
      <c r="B24" s="12" t="s">
        <v>11</v>
      </c>
      <c r="C24" s="3"/>
      <c r="D24" s="3"/>
      <c r="E24" s="17"/>
      <c r="G24" s="25"/>
      <c r="H24" s="31" t="s">
        <v>12</v>
      </c>
      <c r="I24" s="31" t="s">
        <v>8</v>
      </c>
      <c r="J24" s="32" t="s">
        <v>9</v>
      </c>
      <c r="K24" s="26"/>
    </row>
    <row r="25" spans="1:11" ht="15.75" thickBot="1" x14ac:dyDescent="0.3">
      <c r="A25" s="16"/>
      <c r="B25" s="76">
        <v>13</v>
      </c>
      <c r="C25" s="3"/>
      <c r="D25" s="3"/>
      <c r="E25" s="17"/>
      <c r="G25" s="25"/>
      <c r="H25" s="37">
        <v>1.5100000000000001E-2</v>
      </c>
      <c r="I25" s="36">
        <f>B25/H25</f>
        <v>860.92715231788077</v>
      </c>
      <c r="J25" s="35" t="str">
        <f>IF(I25&gt;1,"YES","NO")</f>
        <v>YES</v>
      </c>
      <c r="K25" s="26"/>
    </row>
    <row r="26" spans="1:11" ht="15.75" thickBot="1" x14ac:dyDescent="0.3">
      <c r="A26" s="18"/>
      <c r="B26" s="19"/>
      <c r="C26" s="19"/>
      <c r="D26" s="19"/>
      <c r="E26" s="20"/>
      <c r="G26" s="25"/>
      <c r="H26" s="5"/>
      <c r="I26" s="5"/>
      <c r="J26" s="5"/>
      <c r="K26" s="26"/>
    </row>
    <row r="27" spans="1:11" ht="15.75" thickBot="1" x14ac:dyDescent="0.3">
      <c r="A27" s="2"/>
      <c r="G27" s="27"/>
      <c r="H27" s="28"/>
      <c r="I27" s="28"/>
      <c r="J27" s="28"/>
      <c r="K27" s="29"/>
    </row>
    <row r="28" spans="1:11" x14ac:dyDescent="0.25">
      <c r="A28" s="2"/>
    </row>
    <row r="29" spans="1:11" x14ac:dyDescent="0.25">
      <c r="A29" s="2"/>
    </row>
    <row r="30" spans="1:11" x14ac:dyDescent="0.25">
      <c r="A30" s="2"/>
    </row>
  </sheetData>
  <sheetProtection algorithmName="SHA-512" hashValue="Uj0e6WJ6PGeMlC3+IqztAasJ9uUfBZihI17pP38BVDV7n60wKxKLRiOou1Hu8akb+L8sMNxcHL3pt4ixCpSItQ==" saltValue="wIZ3o2k06AvU0V1rba3fMg==" spinCount="100000" sheet="1" objects="1" scenarios="1"/>
  <conditionalFormatting sqref="I13:J13">
    <cfRule type="expression" dxfId="25" priority="3">
      <formula>$I$13=0</formula>
    </cfRule>
    <cfRule type="containsErrors" dxfId="24" priority="14">
      <formula>ISERROR(I13)</formula>
    </cfRule>
  </conditionalFormatting>
  <conditionalFormatting sqref="I25:J25">
    <cfRule type="expression" dxfId="23" priority="2">
      <formula>$I$25=0</formula>
    </cfRule>
    <cfRule type="containsErrors" dxfId="22" priority="9">
      <formula>ISERROR(I25)</formula>
    </cfRule>
  </conditionalFormatting>
  <conditionalFormatting sqref="J13">
    <cfRule type="expression" dxfId="21" priority="10">
      <formula>$J$13="NO"</formula>
    </cfRule>
    <cfRule type="expression" dxfId="20" priority="11">
      <formula>$J$13="YES"</formula>
    </cfRule>
  </conditionalFormatting>
  <conditionalFormatting sqref="J25">
    <cfRule type="expression" dxfId="19" priority="1">
      <formula>$J$25="YES"</formula>
    </cfRule>
    <cfRule type="expression" dxfId="18" priority="5">
      <formula>$J$25="NO"</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30"/>
  <sheetViews>
    <sheetView zoomScale="80" zoomScaleNormal="80" workbookViewId="0">
      <selection activeCell="K37" sqref="K37"/>
    </sheetView>
  </sheetViews>
  <sheetFormatPr baseColWidth="10" defaultColWidth="9.140625" defaultRowHeight="15" x14ac:dyDescent="0.25"/>
  <cols>
    <col min="1" max="1" width="9.140625" style="2"/>
    <col min="2" max="2" width="9.140625" style="1"/>
    <col min="3" max="8" width="9.140625" style="2"/>
    <col min="9" max="9" width="18.7109375" style="41" customWidth="1"/>
    <col min="10" max="10" width="25.28515625" style="41" customWidth="1"/>
    <col min="11" max="11" width="10.140625" style="41" customWidth="1"/>
    <col min="12" max="12" width="12" style="41" bestFit="1" customWidth="1"/>
    <col min="13" max="13" width="16" style="41" customWidth="1"/>
    <col min="14" max="15" width="9.140625" style="2"/>
    <col min="16" max="16" width="25.7109375" style="2" customWidth="1"/>
    <col min="17" max="16384" width="9.140625" style="2"/>
  </cols>
  <sheetData>
    <row r="1" spans="2:14" ht="26.25" x14ac:dyDescent="0.4">
      <c r="B1" s="38" t="s">
        <v>13</v>
      </c>
    </row>
    <row r="2" spans="2:14" x14ac:dyDescent="0.25">
      <c r="B2" s="2"/>
    </row>
    <row r="3" spans="2:14" s="50" customFormat="1" x14ac:dyDescent="0.25">
      <c r="B3" s="49" t="s">
        <v>25</v>
      </c>
      <c r="I3" s="53"/>
      <c r="J3" s="53"/>
      <c r="K3" s="53"/>
      <c r="L3" s="53"/>
      <c r="M3" s="53"/>
    </row>
    <row r="4" spans="2:14" s="50" customFormat="1" x14ac:dyDescent="0.25">
      <c r="B4" s="59"/>
      <c r="I4" s="53"/>
      <c r="J4" s="53"/>
      <c r="K4" s="53"/>
      <c r="L4" s="53"/>
      <c r="M4" s="53"/>
    </row>
    <row r="5" spans="2:14" x14ac:dyDescent="0.25">
      <c r="B5" s="2"/>
    </row>
    <row r="6" spans="2:14" x14ac:dyDescent="0.25">
      <c r="B6" s="2"/>
    </row>
    <row r="7" spans="2:14" x14ac:dyDescent="0.25">
      <c r="I7" s="44"/>
    </row>
    <row r="11" spans="2:14" customFormat="1" x14ac:dyDescent="0.25">
      <c r="B11" s="60"/>
      <c r="I11" s="61"/>
      <c r="J11" s="61"/>
      <c r="K11" s="61"/>
      <c r="L11" s="61"/>
      <c r="M11" s="61"/>
    </row>
    <row r="12" spans="2:14" ht="16.5" thickBot="1" x14ac:dyDescent="0.3">
      <c r="B12" s="58" t="s">
        <v>20</v>
      </c>
      <c r="H12" s="11" t="s">
        <v>5</v>
      </c>
    </row>
    <row r="13" spans="2:14" ht="15.75" x14ac:dyDescent="0.25">
      <c r="H13" s="13" t="s">
        <v>14</v>
      </c>
      <c r="I13" s="45"/>
      <c r="J13" s="45"/>
      <c r="K13" s="45"/>
      <c r="L13" s="45"/>
      <c r="M13" s="45"/>
      <c r="N13" s="15"/>
    </row>
    <row r="14" spans="2:14" ht="15.75" thickBot="1" x14ac:dyDescent="0.3">
      <c r="B14" s="10" t="s">
        <v>15</v>
      </c>
      <c r="H14" s="16"/>
      <c r="I14" s="46"/>
      <c r="J14" s="46"/>
      <c r="K14" s="46"/>
      <c r="L14" s="39"/>
      <c r="M14" s="39"/>
      <c r="N14" s="17"/>
    </row>
    <row r="15" spans="2:14" ht="16.5" thickBot="1" x14ac:dyDescent="0.3">
      <c r="B15" s="13" t="s">
        <v>3</v>
      </c>
      <c r="C15" s="14"/>
      <c r="D15" s="14"/>
      <c r="E15" s="14"/>
      <c r="F15" s="15"/>
      <c r="H15" s="16"/>
      <c r="I15" s="39" t="s">
        <v>26</v>
      </c>
      <c r="J15" s="39"/>
      <c r="K15" s="39"/>
      <c r="L15" s="39" t="s">
        <v>8</v>
      </c>
      <c r="M15" s="39" t="s">
        <v>9</v>
      </c>
      <c r="N15" s="17"/>
    </row>
    <row r="16" spans="2:14" ht="15.75" thickBot="1" x14ac:dyDescent="0.3">
      <c r="B16" s="16"/>
      <c r="C16" s="3"/>
      <c r="D16" s="3"/>
      <c r="E16" s="3"/>
      <c r="F16" s="17"/>
      <c r="H16" s="40" t="s">
        <v>17</v>
      </c>
      <c r="I16" s="75">
        <f>C18*(0.128/(0.3*1000))*(2.9)*1000</f>
        <v>9.8986666666666667E-2</v>
      </c>
      <c r="J16" s="42"/>
      <c r="K16" s="42"/>
      <c r="L16" s="43">
        <f>C21/I16</f>
        <v>11.11260775862069</v>
      </c>
      <c r="M16" s="30" t="str">
        <f>IF(L16&gt;1,"YES","NO")</f>
        <v>YES</v>
      </c>
      <c r="N16" s="17"/>
    </row>
    <row r="17" spans="2:14" ht="15.75" thickBot="1" x14ac:dyDescent="0.3">
      <c r="B17" s="16"/>
      <c r="C17" s="12" t="s">
        <v>16</v>
      </c>
      <c r="D17" s="3"/>
      <c r="E17" s="3"/>
      <c r="F17" s="17"/>
      <c r="H17" s="16"/>
      <c r="I17" s="47" t="s">
        <v>23</v>
      </c>
      <c r="J17" s="47" t="s">
        <v>22</v>
      </c>
      <c r="K17" s="47" t="s">
        <v>19</v>
      </c>
      <c r="L17" s="48"/>
      <c r="M17" s="46"/>
      <c r="N17" s="17"/>
    </row>
    <row r="18" spans="2:14" ht="15.75" thickBot="1" x14ac:dyDescent="0.3">
      <c r="B18" s="16"/>
      <c r="C18" s="76">
        <v>0.08</v>
      </c>
      <c r="D18" s="3"/>
      <c r="E18" s="3"/>
      <c r="F18" s="17"/>
      <c r="H18" s="40" t="s">
        <v>18</v>
      </c>
      <c r="I18" s="52">
        <f>C18*(0.0594/(0.3*1000))*2.9*1000</f>
        <v>4.5936000000000005E-2</v>
      </c>
      <c r="J18" s="73">
        <f>C18*(6.1/1000)*2</f>
        <v>9.7599999999999998E-4</v>
      </c>
      <c r="K18" s="51">
        <f>SUM(I18:J18)</f>
        <v>4.6912000000000002E-2</v>
      </c>
      <c r="L18" s="36">
        <f>C23/K18</f>
        <v>277.11459754433832</v>
      </c>
      <c r="M18" s="35" t="str">
        <f>IF(L18&gt;1,"YES","NO")</f>
        <v>YES</v>
      </c>
      <c r="N18" s="20"/>
    </row>
    <row r="19" spans="2:14" x14ac:dyDescent="0.25">
      <c r="B19" s="16"/>
      <c r="C19" s="3"/>
      <c r="D19" s="3"/>
      <c r="E19" s="3"/>
      <c r="F19" s="17"/>
      <c r="H19" s="2" t="s">
        <v>24</v>
      </c>
      <c r="I19" s="44"/>
      <c r="J19" s="44"/>
      <c r="K19" s="44"/>
      <c r="L19" s="44"/>
    </row>
    <row r="20" spans="2:14" ht="15.75" thickBot="1" x14ac:dyDescent="0.3">
      <c r="B20" s="16"/>
      <c r="C20" s="12" t="s">
        <v>4</v>
      </c>
      <c r="D20" s="3"/>
      <c r="E20" s="3"/>
      <c r="F20" s="17"/>
      <c r="H20" s="54" t="s">
        <v>5</v>
      </c>
      <c r="I20" s="55"/>
      <c r="J20" s="55"/>
      <c r="K20" s="55"/>
      <c r="L20" s="55"/>
      <c r="M20" s="56"/>
      <c r="N20" s="57"/>
    </row>
    <row r="21" spans="2:14" ht="16.5" thickBot="1" x14ac:dyDescent="0.3">
      <c r="B21" s="16"/>
      <c r="C21" s="76">
        <v>1.1000000000000001</v>
      </c>
      <c r="D21" s="3"/>
      <c r="E21" s="3"/>
      <c r="F21" s="17"/>
      <c r="H21" s="21" t="s">
        <v>6</v>
      </c>
      <c r="I21" s="63"/>
      <c r="J21" s="63"/>
      <c r="K21" s="63"/>
      <c r="L21" s="63"/>
      <c r="M21" s="64"/>
      <c r="N21" s="24"/>
    </row>
    <row r="22" spans="2:14" ht="15.75" thickBot="1" x14ac:dyDescent="0.3">
      <c r="B22" s="16"/>
      <c r="C22" s="12" t="s">
        <v>27</v>
      </c>
      <c r="D22" s="3"/>
      <c r="E22" s="3"/>
      <c r="F22" s="17"/>
      <c r="H22" s="25"/>
      <c r="I22" s="65"/>
      <c r="J22" s="65"/>
      <c r="K22" s="65"/>
      <c r="L22" s="31"/>
      <c r="M22" s="32"/>
      <c r="N22" s="26"/>
    </row>
    <row r="23" spans="2:14" ht="15.75" thickBot="1" x14ac:dyDescent="0.3">
      <c r="B23" s="18"/>
      <c r="C23" s="76">
        <v>13</v>
      </c>
      <c r="D23" s="19"/>
      <c r="E23" s="19"/>
      <c r="F23" s="20"/>
      <c r="H23" s="25"/>
      <c r="I23" s="31" t="s">
        <v>7</v>
      </c>
      <c r="J23" s="31"/>
      <c r="K23" s="31"/>
      <c r="L23" s="31" t="s">
        <v>8</v>
      </c>
      <c r="M23" s="32" t="s">
        <v>9</v>
      </c>
      <c r="N23" s="26"/>
    </row>
    <row r="24" spans="2:14" ht="15.75" thickBot="1" x14ac:dyDescent="0.3">
      <c r="H24" s="40" t="s">
        <v>17</v>
      </c>
      <c r="I24" s="66">
        <f>C18*(0.128/(0.3*1000))*0.0458*1000</f>
        <v>1.5633066666666667E-3</v>
      </c>
      <c r="J24" s="67"/>
      <c r="K24" s="67"/>
      <c r="L24" s="68">
        <f>C21/I24</f>
        <v>703.6367358078603</v>
      </c>
      <c r="M24" s="30" t="str">
        <f>IF(L24&gt;1,"YES","NO")</f>
        <v>YES</v>
      </c>
      <c r="N24" s="26"/>
    </row>
    <row r="25" spans="2:14" ht="15.75" thickBot="1" x14ac:dyDescent="0.3">
      <c r="H25" s="69"/>
      <c r="I25" s="70" t="s">
        <v>23</v>
      </c>
      <c r="J25" s="70" t="s">
        <v>22</v>
      </c>
      <c r="K25" s="70" t="s">
        <v>19</v>
      </c>
      <c r="L25" s="71"/>
      <c r="M25" s="71"/>
      <c r="N25" s="26"/>
    </row>
    <row r="26" spans="2:14" ht="15.75" thickBot="1" x14ac:dyDescent="0.3">
      <c r="H26" s="40" t="s">
        <v>18</v>
      </c>
      <c r="I26" s="72">
        <f>C18*(0.0594/(0.3*1000))*0.0458*1000</f>
        <v>7.2547200000000001E-4</v>
      </c>
      <c r="J26" s="73">
        <f>C18*(0.0823/1000)*2</f>
        <v>1.3168E-5</v>
      </c>
      <c r="K26" s="51">
        <f>SUM(I26:J26)</f>
        <v>7.3864000000000004E-4</v>
      </c>
      <c r="L26" s="74">
        <f>C23/K26</f>
        <v>17599.913354272718</v>
      </c>
      <c r="M26" s="30" t="str">
        <f>IF(L26&gt;1,"YES","NO")</f>
        <v>YES</v>
      </c>
      <c r="N26" s="29"/>
    </row>
    <row r="27" spans="2:14" x14ac:dyDescent="0.25">
      <c r="H27" s="57"/>
      <c r="I27" s="56"/>
      <c r="J27" s="56"/>
      <c r="K27" s="56"/>
      <c r="L27" s="56"/>
      <c r="M27" s="56"/>
      <c r="N27" s="57"/>
    </row>
    <row r="29" spans="2:14" x14ac:dyDescent="0.25">
      <c r="G29"/>
      <c r="H29"/>
      <c r="I29" s="62"/>
      <c r="J29" s="61"/>
    </row>
    <row r="30" spans="2:14" x14ac:dyDescent="0.25">
      <c r="G30"/>
      <c r="H30"/>
      <c r="I30" s="61"/>
      <c r="J30" s="61"/>
    </row>
  </sheetData>
  <sheetProtection algorithmName="SHA-512" hashValue="9J7ytyBGVYjcDLsoNJtH2mJLSz/r8VWjc+xVz3zY7/wDJ5HVPj+pWt/MX6EoXhNymEHD1bJRt4v5sg6WNSEcgw==" saltValue="ttuC1O/MY54gNuzNg8jzjg==" spinCount="100000" sheet="1" objects="1" scenarios="1"/>
  <conditionalFormatting sqref="I18">
    <cfRule type="expression" dxfId="17" priority="4">
      <formula>#REF!=0</formula>
    </cfRule>
  </conditionalFormatting>
  <conditionalFormatting sqref="I26">
    <cfRule type="expression" dxfId="16" priority="16">
      <formula>#REF!=0</formula>
    </cfRule>
    <cfRule type="expression" priority="17">
      <formula>#REF!=0</formula>
    </cfRule>
  </conditionalFormatting>
  <conditionalFormatting sqref="I16:K16">
    <cfRule type="expression" dxfId="15" priority="10">
      <formula>#REF!=0</formula>
    </cfRule>
  </conditionalFormatting>
  <conditionalFormatting sqref="I24:K24">
    <cfRule type="expression" dxfId="14" priority="8">
      <formula>#REF!=0</formula>
    </cfRule>
    <cfRule type="expression" priority="9">
      <formula>#REF!=0</formula>
    </cfRule>
  </conditionalFormatting>
  <conditionalFormatting sqref="L16:M16 L24:M24">
    <cfRule type="containsErrors" dxfId="13" priority="15">
      <formula>ISERROR(L16)</formula>
    </cfRule>
  </conditionalFormatting>
  <conditionalFormatting sqref="M16">
    <cfRule type="expression" dxfId="12" priority="13">
      <formula>#REF!="NO"</formula>
    </cfRule>
    <cfRule type="expression" dxfId="11" priority="14">
      <formula>#REF!="YES"</formula>
    </cfRule>
  </conditionalFormatting>
  <conditionalFormatting sqref="M18">
    <cfRule type="expression" dxfId="10" priority="5">
      <formula>#REF!="NO"</formula>
    </cfRule>
    <cfRule type="expression" dxfId="9" priority="6">
      <formula>#REF!="YES"</formula>
    </cfRule>
    <cfRule type="containsErrors" dxfId="8" priority="7">
      <formula>ISERROR(M18)</formula>
    </cfRule>
  </conditionalFormatting>
  <conditionalFormatting sqref="M24">
    <cfRule type="expression" dxfId="7" priority="11">
      <formula>#REF!="NO"</formula>
    </cfRule>
    <cfRule type="expression" dxfId="6" priority="12">
      <formula>#REF!="YES"</formula>
    </cfRule>
  </conditionalFormatting>
  <conditionalFormatting sqref="M26">
    <cfRule type="expression" dxfId="5" priority="1">
      <formula>#REF!="NO"</formula>
    </cfRule>
    <cfRule type="expression" dxfId="4" priority="2">
      <formula>#REF!="YES"</formula>
    </cfRule>
    <cfRule type="containsErrors" dxfId="3" priority="3">
      <formula>ISERROR(M26)</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2FDAA-4022-49B5-BA83-D9194677C35B}">
  <dimension ref="A1:AD62"/>
  <sheetViews>
    <sheetView zoomScaleNormal="100" workbookViewId="0">
      <selection activeCell="S34" sqref="S34"/>
    </sheetView>
  </sheetViews>
  <sheetFormatPr baseColWidth="10" defaultColWidth="9.140625" defaultRowHeight="12.75" x14ac:dyDescent="0.2"/>
  <cols>
    <col min="1" max="1" width="9.140625" style="90"/>
    <col min="2" max="2" width="4.7109375" style="90" customWidth="1"/>
    <col min="3" max="3" width="15" style="90" customWidth="1"/>
    <col min="4" max="4" width="14.85546875" style="90" customWidth="1"/>
    <col min="5" max="5" width="10.42578125" style="90" customWidth="1"/>
    <col min="6" max="6" width="8" style="90" customWidth="1"/>
    <col min="7" max="7" width="21" style="90" customWidth="1"/>
    <col min="8" max="8" width="20.85546875" style="90" customWidth="1"/>
    <col min="9" max="9" width="2.5703125" style="90" customWidth="1"/>
    <col min="10" max="10" width="2.42578125" style="90" customWidth="1"/>
    <col min="11" max="11" width="2.140625" style="90" customWidth="1"/>
    <col min="12" max="13" width="9.140625" style="90"/>
    <col min="14" max="14" width="6.7109375" style="90" customWidth="1"/>
    <col min="15" max="15" width="15.28515625" style="90" customWidth="1"/>
    <col min="16" max="16" width="18.140625" style="90" customWidth="1"/>
    <col min="17" max="17" width="13.28515625" style="90" customWidth="1"/>
    <col min="18" max="18" width="15.5703125" style="90" customWidth="1"/>
    <col min="19" max="19" width="16.5703125" style="90" customWidth="1"/>
    <col min="20" max="16384" width="9.140625" style="90"/>
  </cols>
  <sheetData>
    <row r="1" spans="1:22" ht="18.75" x14ac:dyDescent="0.3">
      <c r="A1" s="87" t="s">
        <v>48</v>
      </c>
      <c r="B1" s="88"/>
      <c r="C1" s="88"/>
      <c r="D1" s="88"/>
      <c r="E1" s="88"/>
      <c r="F1" s="88"/>
      <c r="G1" s="88"/>
      <c r="H1" s="89"/>
      <c r="J1" s="87" t="s">
        <v>49</v>
      </c>
      <c r="K1" s="88"/>
      <c r="L1" s="91"/>
      <c r="M1" s="91"/>
      <c r="N1" s="91"/>
      <c r="O1" s="91"/>
      <c r="P1" s="91"/>
      <c r="Q1" s="91"/>
      <c r="R1" s="88"/>
      <c r="S1" s="88"/>
      <c r="T1" s="89"/>
    </row>
    <row r="2" spans="1:22" x14ac:dyDescent="0.2">
      <c r="A2" s="92"/>
      <c r="H2" s="93"/>
      <c r="J2" s="92"/>
      <c r="T2" s="93"/>
    </row>
    <row r="3" spans="1:22" ht="15.75" thickBot="1" x14ac:dyDescent="0.3">
      <c r="A3" s="94" t="s">
        <v>15</v>
      </c>
      <c r="B3" s="2"/>
      <c r="C3" s="2"/>
      <c r="D3" s="95"/>
      <c r="E3" s="2"/>
      <c r="F3" s="2"/>
      <c r="G3" s="2"/>
      <c r="H3" s="96"/>
      <c r="I3" s="2"/>
      <c r="J3" s="97"/>
      <c r="K3" s="98" t="s">
        <v>15</v>
      </c>
      <c r="L3" s="34"/>
      <c r="M3" s="2"/>
      <c r="N3" s="2"/>
      <c r="O3" s="2"/>
      <c r="P3" s="2"/>
      <c r="Q3" s="2"/>
      <c r="R3" s="2"/>
      <c r="S3" s="2"/>
      <c r="T3" s="96"/>
      <c r="U3" s="2"/>
      <c r="V3" s="2"/>
    </row>
    <row r="4" spans="1:22" ht="16.5" thickBot="1" x14ac:dyDescent="0.3">
      <c r="A4" s="13" t="s">
        <v>28</v>
      </c>
      <c r="B4" s="14"/>
      <c r="C4" s="14"/>
      <c r="D4" s="14"/>
      <c r="E4" s="15"/>
      <c r="F4" s="41"/>
      <c r="G4" s="99"/>
      <c r="H4" s="100"/>
      <c r="I4" s="99"/>
      <c r="J4" s="97"/>
      <c r="K4" s="101"/>
      <c r="L4" s="102"/>
      <c r="M4" s="103"/>
      <c r="N4" s="104"/>
      <c r="O4" s="105"/>
      <c r="P4" s="106"/>
      <c r="Q4" s="41"/>
      <c r="R4" s="99"/>
      <c r="S4" s="41"/>
      <c r="T4" s="107"/>
      <c r="U4" s="2"/>
      <c r="V4" s="2"/>
    </row>
    <row r="5" spans="1:22" ht="15.75" thickBot="1" x14ac:dyDescent="0.3">
      <c r="A5" s="108" t="s">
        <v>29</v>
      </c>
      <c r="B5" s="109"/>
      <c r="C5" s="109"/>
      <c r="D5" s="86"/>
      <c r="E5" s="17"/>
      <c r="F5" s="2"/>
      <c r="G5" s="2"/>
      <c r="H5" s="96"/>
      <c r="I5" s="2"/>
      <c r="J5" s="97"/>
      <c r="K5" s="110"/>
      <c r="L5" s="111" t="s">
        <v>51</v>
      </c>
      <c r="M5" s="112"/>
      <c r="N5" s="112"/>
      <c r="O5" s="76"/>
      <c r="P5" s="113"/>
      <c r="Q5" s="2"/>
      <c r="R5" s="2"/>
      <c r="S5" s="2"/>
      <c r="T5" s="96"/>
      <c r="U5" s="2"/>
      <c r="V5" s="2"/>
    </row>
    <row r="6" spans="1:22" ht="18.75" thickBot="1" x14ac:dyDescent="0.4">
      <c r="A6" s="108" t="s">
        <v>30</v>
      </c>
      <c r="B6" s="114"/>
      <c r="C6" s="115"/>
      <c r="D6" s="77"/>
      <c r="E6" s="17"/>
      <c r="F6" s="2"/>
      <c r="G6" s="116"/>
      <c r="H6" s="96"/>
      <c r="I6" s="99"/>
      <c r="J6" s="97"/>
      <c r="K6" s="110"/>
      <c r="L6" s="111" t="s">
        <v>31</v>
      </c>
      <c r="M6" s="117"/>
      <c r="N6" s="117"/>
      <c r="O6" s="78"/>
      <c r="P6" s="113"/>
      <c r="Q6" s="2"/>
      <c r="R6" s="116"/>
      <c r="S6" s="2"/>
      <c r="T6" s="107"/>
      <c r="U6" s="2"/>
      <c r="V6" s="2"/>
    </row>
    <row r="7" spans="1:22" ht="15" customHeight="1" thickBot="1" x14ac:dyDescent="0.3">
      <c r="A7" s="16"/>
      <c r="B7" s="46"/>
      <c r="C7" s="46"/>
      <c r="D7" s="46"/>
      <c r="E7" s="118"/>
      <c r="F7" s="119"/>
      <c r="G7" s="120"/>
      <c r="H7" s="121" t="s">
        <v>5</v>
      </c>
      <c r="I7" s="99"/>
      <c r="J7" s="97"/>
      <c r="K7" s="179"/>
      <c r="L7" s="117"/>
      <c r="M7" s="117"/>
      <c r="N7" s="122"/>
      <c r="O7" s="122"/>
      <c r="P7" s="123"/>
      <c r="Q7" s="119"/>
      <c r="R7" s="120"/>
      <c r="S7" s="124" t="s">
        <v>5</v>
      </c>
      <c r="T7" s="107"/>
      <c r="U7" s="2"/>
      <c r="V7" s="180"/>
    </row>
    <row r="8" spans="1:22" ht="18.75" customHeight="1" thickBot="1" x14ac:dyDescent="0.4">
      <c r="A8" s="16"/>
      <c r="B8" s="125" t="s">
        <v>32</v>
      </c>
      <c r="C8" s="126" t="s">
        <v>33</v>
      </c>
      <c r="D8" s="126" t="s">
        <v>34</v>
      </c>
      <c r="E8" s="127" t="s">
        <v>35</v>
      </c>
      <c r="F8" s="128" t="s">
        <v>36</v>
      </c>
      <c r="G8" s="129" t="s">
        <v>37</v>
      </c>
      <c r="H8" s="130" t="s">
        <v>38</v>
      </c>
      <c r="I8" s="99"/>
      <c r="J8" s="97"/>
      <c r="K8" s="179"/>
      <c r="L8" s="117"/>
      <c r="M8" s="117"/>
      <c r="N8" s="131" t="s">
        <v>32</v>
      </c>
      <c r="O8" s="132" t="s">
        <v>33</v>
      </c>
      <c r="P8" s="132" t="s">
        <v>39</v>
      </c>
      <c r="Q8" s="133" t="s">
        <v>40</v>
      </c>
      <c r="R8" s="134" t="s">
        <v>41</v>
      </c>
      <c r="S8" s="135" t="s">
        <v>42</v>
      </c>
      <c r="T8" s="107"/>
      <c r="U8" s="2"/>
      <c r="V8" s="180"/>
    </row>
    <row r="9" spans="1:22" ht="15.75" thickBot="1" x14ac:dyDescent="0.3">
      <c r="A9" s="16"/>
      <c r="B9" s="46" t="str">
        <f t="shared" ref="B9:B14" si="0">IF(ROW(C9)-ROW($C$8)&lt;=$D$6,ROW(C9)-ROW($C$8),"")</f>
        <v/>
      </c>
      <c r="C9" s="81"/>
      <c r="D9" s="79"/>
      <c r="E9" s="80"/>
      <c r="F9" s="136" t="str">
        <f t="shared" ref="F9:F14" si="1">IF(ISNUMBER(B9),E9/$E$16,"")</f>
        <v/>
      </c>
      <c r="G9" s="137" t="str">
        <f>IF(AND(ISNUMBER(B9),ISNUMBER(D9),ISNUMBER(F9)),F9/D9,"")</f>
        <v/>
      </c>
      <c r="H9" s="84" t="e">
        <f ca="1">SUM(OFFSET(G8,1,,$D$6))^-1</f>
        <v>#REF!</v>
      </c>
      <c r="I9" s="41"/>
      <c r="J9" s="97"/>
      <c r="K9" s="138"/>
      <c r="L9" s="117"/>
      <c r="M9" s="117"/>
      <c r="N9" s="122" t="str">
        <f t="shared" ref="N9:N14" si="2">IF(ROW(O9)-ROW($C$8)&lt;=$D$6,ROW(O9)-ROW($C$8),"")</f>
        <v/>
      </c>
      <c r="O9" s="173"/>
      <c r="P9" s="79"/>
      <c r="Q9" s="139" t="str">
        <f t="shared" ref="Q9:Q14" si="3">IF(ISNUMBER(N9),P9/$Q$16,"")</f>
        <v/>
      </c>
      <c r="R9" s="177" t="e">
        <f ca="1">SUM(OFFSET(Q8,1,,D6))</f>
        <v>#REF!</v>
      </c>
      <c r="S9" s="84" t="e">
        <f ca="1">R9*O6</f>
        <v>#REF!</v>
      </c>
      <c r="T9" s="100"/>
      <c r="U9" s="2"/>
      <c r="V9" s="140"/>
    </row>
    <row r="10" spans="1:22" ht="15" x14ac:dyDescent="0.25">
      <c r="A10" s="16"/>
      <c r="B10" s="46" t="str">
        <f t="shared" si="0"/>
        <v/>
      </c>
      <c r="C10" s="79"/>
      <c r="D10" s="79"/>
      <c r="E10" s="80"/>
      <c r="F10" s="136" t="str">
        <f t="shared" si="1"/>
        <v/>
      </c>
      <c r="G10" s="137" t="str">
        <f>IF(AND(ISNUMBER(B10),ISNUMBER(D10),ISNUMBER(F10)),F10/D10,"")</f>
        <v/>
      </c>
      <c r="H10" s="141"/>
      <c r="I10" s="41"/>
      <c r="J10" s="97"/>
      <c r="K10" s="138"/>
      <c r="L10" s="117"/>
      <c r="M10" s="117"/>
      <c r="N10" s="122" t="str">
        <f t="shared" si="2"/>
        <v/>
      </c>
      <c r="O10" s="174"/>
      <c r="P10" s="79"/>
      <c r="Q10" s="139" t="str">
        <f t="shared" si="3"/>
        <v/>
      </c>
      <c r="R10" s="137"/>
      <c r="S10" s="142"/>
      <c r="T10" s="100"/>
      <c r="U10" s="2"/>
      <c r="V10" s="140"/>
    </row>
    <row r="11" spans="1:22" ht="15" x14ac:dyDescent="0.25">
      <c r="A11" s="16"/>
      <c r="B11" s="46" t="str">
        <f t="shared" si="0"/>
        <v/>
      </c>
      <c r="C11" s="79"/>
      <c r="D11" s="79"/>
      <c r="E11" s="80"/>
      <c r="F11" s="136" t="str">
        <f t="shared" si="1"/>
        <v/>
      </c>
      <c r="G11" s="137" t="str">
        <f>IF(AND(ISNUMBER(B11),ISNUMBER(D11),ISNUMBER(F11)),F11/D11,"")</f>
        <v/>
      </c>
      <c r="H11" s="141"/>
      <c r="I11" s="41"/>
      <c r="J11" s="97"/>
      <c r="K11" s="138"/>
      <c r="L11" s="117"/>
      <c r="M11" s="117"/>
      <c r="N11" s="122" t="str">
        <f t="shared" si="2"/>
        <v/>
      </c>
      <c r="O11" s="174"/>
      <c r="P11" s="79"/>
      <c r="Q11" s="139" t="str">
        <f t="shared" si="3"/>
        <v/>
      </c>
      <c r="R11" s="137" t="str">
        <f>IF(AND(ISNUMBER(N11),ISNUMBER(#REF!),ISNUMBER(Q11)),Q11/#REF!,"")</f>
        <v/>
      </c>
      <c r="S11" s="142"/>
      <c r="T11" s="100"/>
      <c r="U11" s="2"/>
      <c r="V11" s="140"/>
    </row>
    <row r="12" spans="1:22" ht="15" x14ac:dyDescent="0.25">
      <c r="A12" s="16"/>
      <c r="B12" s="46" t="str">
        <f t="shared" si="0"/>
        <v/>
      </c>
      <c r="C12" s="79"/>
      <c r="D12" s="79"/>
      <c r="E12" s="80"/>
      <c r="F12" s="136" t="str">
        <f t="shared" si="1"/>
        <v/>
      </c>
      <c r="G12" s="137" t="str">
        <f>IF(AND(ISNUMBER(B12),ISNUMBER(D12),ISNUMBER(F12)),F12/D12,"")</f>
        <v/>
      </c>
      <c r="H12" s="141"/>
      <c r="I12" s="41"/>
      <c r="J12" s="97"/>
      <c r="K12" s="138"/>
      <c r="L12" s="117"/>
      <c r="M12" s="117"/>
      <c r="N12" s="122" t="str">
        <f t="shared" si="2"/>
        <v/>
      </c>
      <c r="O12" s="174"/>
      <c r="P12" s="79"/>
      <c r="Q12" s="139" t="str">
        <f t="shared" si="3"/>
        <v/>
      </c>
      <c r="R12" s="137" t="str">
        <f>IF(AND(ISNUMBER(N12),ISNUMBER(#REF!),ISNUMBER(Q12)),Q12/#REF!,"")</f>
        <v/>
      </c>
      <c r="S12" s="142"/>
      <c r="T12" s="100"/>
      <c r="U12" s="2"/>
      <c r="V12" s="140"/>
    </row>
    <row r="13" spans="1:22" ht="15" x14ac:dyDescent="0.25">
      <c r="A13" s="16"/>
      <c r="B13" s="46" t="str">
        <f t="shared" si="0"/>
        <v/>
      </c>
      <c r="C13" s="79"/>
      <c r="D13" s="79"/>
      <c r="E13" s="80"/>
      <c r="F13" s="136" t="str">
        <f t="shared" si="1"/>
        <v/>
      </c>
      <c r="G13" s="137" t="str">
        <f>IF(AND(ISNUMBER(B13),ISNUMBER(D13),ISNUMBER(F13)),F13/D13,"")</f>
        <v/>
      </c>
      <c r="H13" s="141"/>
      <c r="I13" s="41"/>
      <c r="J13" s="97"/>
      <c r="K13" s="138"/>
      <c r="L13" s="117"/>
      <c r="M13" s="117"/>
      <c r="N13" s="122" t="str">
        <f t="shared" si="2"/>
        <v/>
      </c>
      <c r="O13" s="174"/>
      <c r="P13" s="79"/>
      <c r="Q13" s="139" t="str">
        <f t="shared" si="3"/>
        <v/>
      </c>
      <c r="R13" s="137" t="str">
        <f>IF(AND(ISNUMBER(N13),ISNUMBER(#REF!),ISNUMBER(Q13)),Q13/#REF!,"")</f>
        <v/>
      </c>
      <c r="S13" s="142"/>
      <c r="T13" s="100"/>
      <c r="U13" s="2"/>
      <c r="V13" s="140"/>
    </row>
    <row r="14" spans="1:22" ht="15.75" thickBot="1" x14ac:dyDescent="0.3">
      <c r="A14" s="18"/>
      <c r="B14" s="143" t="str">
        <f t="shared" si="0"/>
        <v/>
      </c>
      <c r="C14" s="82"/>
      <c r="D14" s="82"/>
      <c r="E14" s="83"/>
      <c r="F14" s="144" t="str">
        <f t="shared" si="1"/>
        <v/>
      </c>
      <c r="G14" s="145" t="str">
        <f t="shared" ref="G14" si="4">IF(AND(ISNUMBER(B14),ISNUMBER(D14),ISNUMBER(F14)),F14/D14,"")</f>
        <v/>
      </c>
      <c r="H14" s="146"/>
      <c r="I14" s="147"/>
      <c r="J14" s="97"/>
      <c r="K14" s="148"/>
      <c r="L14" s="149"/>
      <c r="M14" s="149"/>
      <c r="N14" s="150" t="str">
        <f t="shared" si="2"/>
        <v/>
      </c>
      <c r="O14" s="175"/>
      <c r="P14" s="82"/>
      <c r="Q14" s="151" t="str">
        <f t="shared" si="3"/>
        <v/>
      </c>
      <c r="R14" s="152" t="str">
        <f>IF(AND(ISNUMBER(N14),ISNUMBER(#REF!),ISNUMBER(Q14)),Q14/#REF!,"")</f>
        <v/>
      </c>
      <c r="S14" s="153"/>
      <c r="T14" s="154"/>
      <c r="U14" s="2"/>
      <c r="V14" s="140"/>
    </row>
    <row r="15" spans="1:22" ht="18.75" thickBot="1" x14ac:dyDescent="0.4">
      <c r="A15" s="97"/>
      <c r="B15" s="2"/>
      <c r="C15" s="2"/>
      <c r="D15" s="2"/>
      <c r="E15" s="155" t="s">
        <v>43</v>
      </c>
      <c r="F15" s="71" t="s">
        <v>44</v>
      </c>
      <c r="G15" s="156"/>
      <c r="H15" s="157"/>
      <c r="I15" s="41"/>
      <c r="J15" s="97"/>
      <c r="K15" s="158"/>
      <c r="L15" s="2"/>
      <c r="M15" s="2"/>
      <c r="N15" s="2"/>
      <c r="O15" s="2"/>
      <c r="P15" s="155"/>
      <c r="Q15" s="71" t="s">
        <v>45</v>
      </c>
      <c r="R15" s="155"/>
      <c r="S15" s="156"/>
      <c r="T15" s="100"/>
      <c r="U15" s="2"/>
      <c r="V15" s="158"/>
    </row>
    <row r="16" spans="1:22" ht="15.75" thickBot="1" x14ac:dyDescent="0.3">
      <c r="A16" s="97"/>
      <c r="B16" s="34"/>
      <c r="C16" s="2"/>
      <c r="D16" s="2"/>
      <c r="E16" s="159" t="e">
        <f ca="1">SUM(OFFSET(E8,1,,D6))</f>
        <v>#REF!</v>
      </c>
      <c r="F16" s="159" t="e">
        <f ca="1">SUM(OFFSET(F8,1,,$D$6))</f>
        <v>#REF!</v>
      </c>
      <c r="G16" s="41"/>
      <c r="H16" s="100"/>
      <c r="I16" s="2"/>
      <c r="J16" s="97"/>
      <c r="K16" s="2"/>
      <c r="L16" s="2"/>
      <c r="M16" s="2"/>
      <c r="N16" s="34"/>
      <c r="O16" s="2"/>
      <c r="P16" s="160"/>
      <c r="Q16" s="159">
        <f>O5*1000</f>
        <v>0</v>
      </c>
      <c r="R16" s="71"/>
      <c r="S16" s="41"/>
      <c r="T16" s="96"/>
      <c r="U16" s="2"/>
      <c r="V16" s="2"/>
    </row>
    <row r="17" spans="1:22" ht="15" x14ac:dyDescent="0.25">
      <c r="A17" s="97"/>
      <c r="B17" s="2"/>
      <c r="C17" s="2"/>
      <c r="D17" s="34"/>
      <c r="E17" s="161"/>
      <c r="F17" s="161"/>
      <c r="G17" s="161"/>
      <c r="H17" s="162"/>
      <c r="I17" s="2"/>
      <c r="J17" s="97"/>
      <c r="K17" s="2"/>
      <c r="L17" s="2"/>
      <c r="M17" s="2"/>
      <c r="N17" s="2"/>
      <c r="O17" s="2"/>
      <c r="P17" s="161"/>
      <c r="Q17" s="161"/>
      <c r="R17" s="161"/>
      <c r="S17" s="163"/>
      <c r="T17" s="96"/>
      <c r="U17" s="2"/>
      <c r="V17" s="2"/>
    </row>
    <row r="18" spans="1:22" ht="15" x14ac:dyDescent="0.25">
      <c r="A18" s="97"/>
      <c r="B18" s="2"/>
      <c r="C18" s="2"/>
      <c r="D18" s="2"/>
      <c r="E18" s="2"/>
      <c r="F18" s="2"/>
      <c r="G18" s="2"/>
      <c r="H18" s="96"/>
      <c r="I18" s="2"/>
      <c r="J18" s="97"/>
      <c r="K18" s="2"/>
      <c r="L18" s="2"/>
      <c r="M18" s="161"/>
      <c r="N18" s="161"/>
      <c r="O18" s="161"/>
      <c r="P18" s="161"/>
      <c r="Q18" s="161"/>
      <c r="R18" s="161"/>
      <c r="S18" s="161"/>
      <c r="T18" s="164"/>
    </row>
    <row r="19" spans="1:22" ht="15" x14ac:dyDescent="0.25">
      <c r="A19" s="97"/>
      <c r="B19" s="2"/>
      <c r="C19" s="2"/>
      <c r="D19" s="2"/>
      <c r="E19" s="2"/>
      <c r="F19" s="2"/>
      <c r="G19" s="2"/>
      <c r="H19" s="96"/>
      <c r="I19" s="2"/>
      <c r="J19" s="97"/>
      <c r="T19" s="93"/>
    </row>
    <row r="20" spans="1:22" ht="15" x14ac:dyDescent="0.25">
      <c r="A20" s="97"/>
      <c r="B20" s="2"/>
      <c r="C20" s="2"/>
      <c r="D20" s="2"/>
      <c r="E20" s="2"/>
      <c r="F20" s="2"/>
      <c r="G20" s="2"/>
      <c r="H20" s="165"/>
      <c r="I20" s="2"/>
      <c r="J20" s="97"/>
      <c r="T20" s="93"/>
    </row>
    <row r="21" spans="1:22" ht="15" x14ac:dyDescent="0.25">
      <c r="A21" s="97"/>
      <c r="B21" s="2"/>
      <c r="C21" s="2"/>
      <c r="D21" s="2"/>
      <c r="E21" s="2"/>
      <c r="F21" s="2"/>
      <c r="G21" s="2"/>
      <c r="H21" s="96"/>
      <c r="I21" s="2"/>
      <c r="J21" s="97"/>
      <c r="T21" s="93"/>
    </row>
    <row r="22" spans="1:22" ht="15" x14ac:dyDescent="0.25">
      <c r="A22" s="97"/>
      <c r="B22" s="2"/>
      <c r="C22" s="2"/>
      <c r="D22" s="2"/>
      <c r="E22" s="2"/>
      <c r="F22" s="2"/>
      <c r="G22" s="2"/>
      <c r="H22" s="96"/>
      <c r="I22" s="2"/>
      <c r="J22" s="97"/>
      <c r="T22" s="93"/>
    </row>
    <row r="23" spans="1:22" ht="15" x14ac:dyDescent="0.25">
      <c r="A23" s="97"/>
      <c r="B23" s="2"/>
      <c r="C23" s="2"/>
      <c r="D23" s="2"/>
      <c r="E23" s="2"/>
      <c r="F23" s="2"/>
      <c r="G23" s="2"/>
      <c r="H23" s="96"/>
      <c r="I23" s="2"/>
      <c r="J23" s="97"/>
      <c r="T23" s="93"/>
    </row>
    <row r="24" spans="1:22" ht="15" x14ac:dyDescent="0.25">
      <c r="A24" s="97"/>
      <c r="B24" s="2"/>
      <c r="C24" s="2"/>
      <c r="D24" s="2"/>
      <c r="E24" s="2"/>
      <c r="F24" s="2"/>
      <c r="G24" s="2"/>
      <c r="H24" s="96"/>
      <c r="I24" s="2"/>
      <c r="J24" s="97"/>
      <c r="T24" s="93"/>
    </row>
    <row r="25" spans="1:22" ht="15" x14ac:dyDescent="0.25">
      <c r="A25" s="97"/>
      <c r="B25" s="2"/>
      <c r="C25" s="2"/>
      <c r="D25" s="2"/>
      <c r="E25" s="2"/>
      <c r="F25" s="2"/>
      <c r="G25" s="2"/>
      <c r="H25" s="96"/>
      <c r="I25" s="2"/>
      <c r="J25" s="97"/>
      <c r="T25" s="93"/>
    </row>
    <row r="26" spans="1:22" ht="15" x14ac:dyDescent="0.25">
      <c r="A26" s="97"/>
      <c r="B26" s="2"/>
      <c r="C26" s="2"/>
      <c r="D26" s="2"/>
      <c r="E26" s="2"/>
      <c r="F26" s="2"/>
      <c r="G26" s="2"/>
      <c r="H26" s="96"/>
      <c r="I26" s="2"/>
      <c r="J26" s="97"/>
      <c r="T26" s="93"/>
    </row>
    <row r="27" spans="1:22" ht="15" x14ac:dyDescent="0.25">
      <c r="A27" s="97"/>
      <c r="B27" s="2"/>
      <c r="C27" s="2"/>
      <c r="D27" s="2"/>
      <c r="E27" s="2"/>
      <c r="F27" s="2"/>
      <c r="H27" s="93"/>
      <c r="J27" s="97"/>
      <c r="T27" s="93"/>
    </row>
    <row r="28" spans="1:22" ht="15" x14ac:dyDescent="0.25">
      <c r="A28" s="97"/>
      <c r="B28" s="2"/>
      <c r="C28" s="2"/>
      <c r="D28" s="2"/>
      <c r="E28" s="2"/>
      <c r="F28" s="2"/>
      <c r="H28" s="93"/>
      <c r="J28" s="97"/>
      <c r="T28" s="93"/>
    </row>
    <row r="29" spans="1:22" ht="15" x14ac:dyDescent="0.25">
      <c r="A29" s="97"/>
      <c r="B29" s="2"/>
      <c r="C29" s="2"/>
      <c r="D29" s="2"/>
      <c r="E29" s="2"/>
      <c r="F29" s="2"/>
      <c r="H29" s="93"/>
      <c r="J29" s="97"/>
      <c r="T29" s="93"/>
    </row>
    <row r="30" spans="1:22" ht="15" x14ac:dyDescent="0.25">
      <c r="A30" s="97"/>
      <c r="B30" s="2"/>
      <c r="C30" s="2"/>
      <c r="D30" s="2"/>
      <c r="E30" s="2"/>
      <c r="F30" s="2"/>
      <c r="H30" s="93"/>
      <c r="J30" s="97"/>
      <c r="T30" s="93"/>
    </row>
    <row r="31" spans="1:22" ht="15.75" thickBot="1" x14ac:dyDescent="0.3">
      <c r="A31" s="166"/>
      <c r="B31" s="167"/>
      <c r="C31" s="167"/>
      <c r="D31" s="167"/>
      <c r="E31" s="167"/>
      <c r="F31" s="167"/>
      <c r="G31" s="168"/>
      <c r="H31" s="169"/>
      <c r="J31" s="166"/>
      <c r="K31" s="168"/>
      <c r="L31" s="168"/>
      <c r="M31" s="168"/>
      <c r="N31" s="168"/>
      <c r="O31" s="168"/>
      <c r="P31" s="168"/>
      <c r="Q31" s="168"/>
      <c r="R31" s="168"/>
      <c r="S31" s="168"/>
      <c r="T31" s="169"/>
    </row>
    <row r="32" spans="1:22" ht="15.75" thickBot="1" x14ac:dyDescent="0.3">
      <c r="B32" s="2"/>
      <c r="C32" s="2"/>
      <c r="D32" s="2"/>
      <c r="E32" s="2"/>
      <c r="F32" s="2"/>
      <c r="J32" s="2"/>
    </row>
    <row r="33" spans="1:30" ht="18.75" x14ac:dyDescent="0.3">
      <c r="E33" s="87" t="s">
        <v>52</v>
      </c>
      <c r="F33" s="170"/>
      <c r="G33" s="170"/>
      <c r="H33" s="170"/>
      <c r="I33" s="170"/>
      <c r="J33" s="170"/>
      <c r="K33" s="88"/>
      <c r="L33" s="88"/>
      <c r="M33" s="88"/>
      <c r="N33" s="170"/>
      <c r="O33" s="88"/>
      <c r="P33" s="89"/>
      <c r="Q33" s="184"/>
    </row>
    <row r="34" spans="1:30" ht="19.5" thickBot="1" x14ac:dyDescent="0.35">
      <c r="A34" s="185"/>
      <c r="B34" s="186"/>
      <c r="C34" s="186"/>
      <c r="D34" s="186"/>
      <c r="E34" s="97"/>
      <c r="F34" s="186"/>
      <c r="G34" s="184"/>
      <c r="H34" s="184"/>
      <c r="I34" s="184"/>
      <c r="J34" s="186"/>
      <c r="K34" s="184"/>
      <c r="L34" s="184"/>
      <c r="M34" s="184"/>
      <c r="N34" s="184"/>
      <c r="O34" s="184"/>
      <c r="P34" s="93"/>
    </row>
    <row r="35" spans="1:30" ht="18.75" thickBot="1" x14ac:dyDescent="0.4">
      <c r="A35" s="186"/>
      <c r="B35" s="186"/>
      <c r="C35" s="186"/>
      <c r="D35" s="186"/>
      <c r="E35" s="92"/>
      <c r="F35" s="187"/>
      <c r="G35" s="184"/>
      <c r="H35" s="184"/>
      <c r="I35" s="184"/>
      <c r="J35" s="186"/>
      <c r="K35" s="184"/>
      <c r="L35" s="184"/>
      <c r="M35" s="184"/>
      <c r="N35" s="184"/>
      <c r="O35" s="171" t="s">
        <v>46</v>
      </c>
      <c r="P35" s="85" t="s">
        <v>47</v>
      </c>
      <c r="Q35" s="2"/>
      <c r="R35" s="2"/>
      <c r="S35" s="2"/>
      <c r="T35" s="158"/>
      <c r="U35" s="2"/>
      <c r="V35" s="2"/>
      <c r="W35" s="2"/>
      <c r="X35" s="2"/>
      <c r="Y35" s="2"/>
      <c r="Z35" s="2"/>
      <c r="AA35" s="2"/>
      <c r="AB35" s="2"/>
      <c r="AC35" s="2"/>
      <c r="AD35" s="2"/>
    </row>
    <row r="36" spans="1:30" ht="15.75" thickBot="1" x14ac:dyDescent="0.3">
      <c r="A36" s="184"/>
      <c r="B36" s="184"/>
      <c r="C36" s="184"/>
      <c r="D36" s="184"/>
      <c r="E36" s="92"/>
      <c r="F36" s="184"/>
      <c r="G36" s="187" t="s">
        <v>53</v>
      </c>
      <c r="H36" s="186"/>
      <c r="I36" s="184"/>
      <c r="J36" s="184"/>
      <c r="K36" s="184"/>
      <c r="L36" s="188"/>
      <c r="M36" s="184"/>
      <c r="N36" s="184"/>
      <c r="O36" s="176" t="e">
        <f ca="1">H9/S9</f>
        <v>#REF!</v>
      </c>
      <c r="P36" s="189" t="e">
        <f ca="1">IF(O36&gt;3,"NO","YES")</f>
        <v>#REF!</v>
      </c>
      <c r="Q36" s="181"/>
      <c r="R36" s="181"/>
      <c r="S36" s="181"/>
      <c r="T36" s="181"/>
      <c r="U36" s="181"/>
      <c r="V36" s="181"/>
      <c r="W36" s="181"/>
      <c r="X36" s="181"/>
      <c r="Y36" s="181"/>
      <c r="Z36" s="181"/>
      <c r="AA36" s="181"/>
      <c r="AB36" s="181"/>
      <c r="AC36" s="181"/>
      <c r="AD36" s="181"/>
    </row>
    <row r="37" spans="1:30" ht="15" x14ac:dyDescent="0.25">
      <c r="A37" s="186"/>
      <c r="B37" s="186"/>
      <c r="C37" s="186"/>
      <c r="D37" s="184"/>
      <c r="E37" s="92"/>
      <c r="F37" s="184"/>
      <c r="G37" s="184"/>
      <c r="H37" s="184"/>
      <c r="I37" s="184"/>
      <c r="J37" s="186"/>
      <c r="K37" s="186"/>
      <c r="L37" s="184"/>
      <c r="M37" s="184"/>
      <c r="N37" s="184"/>
      <c r="O37" s="184"/>
      <c r="P37" s="93"/>
      <c r="Q37" s="181"/>
      <c r="R37" s="181"/>
      <c r="S37" s="181"/>
      <c r="T37" s="181"/>
      <c r="U37" s="181"/>
      <c r="V37" s="181"/>
      <c r="W37" s="181"/>
      <c r="X37" s="181"/>
      <c r="Y37" s="181"/>
      <c r="Z37" s="181"/>
      <c r="AA37" s="181"/>
      <c r="AB37" s="181"/>
      <c r="AC37" s="181"/>
      <c r="AD37" s="181"/>
    </row>
    <row r="38" spans="1:30" ht="15" x14ac:dyDescent="0.25">
      <c r="A38" s="186"/>
      <c r="B38" s="186"/>
      <c r="C38" s="186"/>
      <c r="D38" s="184"/>
      <c r="E38" s="92"/>
      <c r="F38" s="184"/>
      <c r="G38" s="184"/>
      <c r="H38" s="184"/>
      <c r="I38" s="184"/>
      <c r="J38" s="186"/>
      <c r="K38" s="186"/>
      <c r="L38" s="184"/>
      <c r="M38" s="184"/>
      <c r="N38" s="184"/>
      <c r="O38" s="184"/>
      <c r="P38" s="93"/>
      <c r="Q38" s="181"/>
      <c r="R38" s="181"/>
      <c r="S38" s="181"/>
      <c r="T38" s="181"/>
      <c r="U38" s="181"/>
      <c r="V38" s="181"/>
      <c r="W38" s="181"/>
      <c r="X38" s="181"/>
      <c r="Y38" s="181"/>
      <c r="Z38" s="181"/>
      <c r="AA38" s="181"/>
      <c r="AB38" s="181"/>
      <c r="AC38" s="181"/>
      <c r="AD38" s="181"/>
    </row>
    <row r="39" spans="1:30" ht="15" x14ac:dyDescent="0.25">
      <c r="A39" s="186"/>
      <c r="B39" s="186"/>
      <c r="C39" s="186"/>
      <c r="D39" s="184"/>
      <c r="E39" s="92"/>
      <c r="F39" s="184"/>
      <c r="G39" s="184"/>
      <c r="H39" s="184"/>
      <c r="I39" s="184"/>
      <c r="J39" s="186"/>
      <c r="K39" s="186"/>
      <c r="L39" s="184"/>
      <c r="M39" s="184"/>
      <c r="N39" s="184"/>
      <c r="O39" s="184"/>
      <c r="P39" s="93"/>
      <c r="Q39" s="181"/>
      <c r="R39" s="181"/>
      <c r="S39" s="181"/>
      <c r="T39" s="181"/>
      <c r="U39" s="181"/>
      <c r="V39" s="181"/>
      <c r="W39" s="181"/>
      <c r="X39" s="181"/>
      <c r="Y39" s="181"/>
      <c r="Z39" s="181"/>
      <c r="AA39" s="181"/>
      <c r="AB39" s="181"/>
      <c r="AC39" s="181"/>
      <c r="AD39" s="181"/>
    </row>
    <row r="40" spans="1:30" ht="15" x14ac:dyDescent="0.25">
      <c r="A40" s="186"/>
      <c r="B40" s="186"/>
      <c r="C40" s="186"/>
      <c r="D40" s="184"/>
      <c r="E40" s="92"/>
      <c r="F40" s="184"/>
      <c r="G40" s="184"/>
      <c r="H40" s="184"/>
      <c r="I40" s="184"/>
      <c r="J40" s="186"/>
      <c r="K40" s="186"/>
      <c r="L40" s="184"/>
      <c r="M40" s="184"/>
      <c r="N40" s="184"/>
      <c r="O40" s="184"/>
      <c r="P40" s="93"/>
      <c r="Q40" s="181"/>
      <c r="R40" s="181"/>
      <c r="S40" s="181"/>
      <c r="T40" s="181"/>
      <c r="U40" s="181"/>
      <c r="V40" s="181"/>
      <c r="W40" s="181"/>
      <c r="X40" s="181"/>
      <c r="Y40" s="181"/>
      <c r="Z40" s="181"/>
      <c r="AA40" s="181"/>
      <c r="AB40" s="181"/>
      <c r="AC40" s="181"/>
      <c r="AD40" s="181"/>
    </row>
    <row r="41" spans="1:30" x14ac:dyDescent="0.2">
      <c r="A41" s="184"/>
      <c r="B41" s="184"/>
      <c r="C41" s="184"/>
      <c r="D41" s="184"/>
      <c r="E41" s="92"/>
      <c r="F41" s="184"/>
      <c r="G41" s="184"/>
      <c r="H41" s="184"/>
      <c r="I41" s="184"/>
      <c r="J41" s="184"/>
      <c r="K41" s="184"/>
      <c r="L41" s="184"/>
      <c r="M41" s="184"/>
      <c r="N41" s="184"/>
      <c r="O41" s="184"/>
      <c r="P41" s="93"/>
      <c r="Q41" s="181"/>
      <c r="R41" s="181"/>
      <c r="S41" s="181"/>
      <c r="T41" s="181"/>
      <c r="U41" s="181"/>
      <c r="V41" s="181"/>
      <c r="W41" s="181"/>
      <c r="X41" s="181"/>
      <c r="Y41" s="181"/>
      <c r="Z41" s="181"/>
      <c r="AA41" s="181"/>
      <c r="AB41" s="181"/>
      <c r="AC41" s="181"/>
      <c r="AD41" s="181"/>
    </row>
    <row r="42" spans="1:30" x14ac:dyDescent="0.2">
      <c r="A42" s="184"/>
      <c r="B42" s="184"/>
      <c r="C42" s="184"/>
      <c r="D42" s="184"/>
      <c r="E42" s="92"/>
      <c r="F42" s="184"/>
      <c r="G42" s="184"/>
      <c r="H42" s="184"/>
      <c r="I42" s="184"/>
      <c r="J42" s="184"/>
      <c r="K42" s="184"/>
      <c r="L42" s="184"/>
      <c r="M42" s="184"/>
      <c r="N42" s="184"/>
      <c r="O42" s="184"/>
      <c r="P42" s="93"/>
      <c r="Q42" s="181"/>
      <c r="R42" s="181"/>
      <c r="S42" s="181"/>
      <c r="T42" s="181"/>
      <c r="U42" s="181"/>
      <c r="V42" s="181"/>
      <c r="W42" s="181"/>
      <c r="X42" s="181"/>
      <c r="Y42" s="181"/>
      <c r="Z42" s="181"/>
      <c r="AA42" s="181"/>
      <c r="AB42" s="181"/>
      <c r="AC42" s="181"/>
      <c r="AD42" s="181"/>
    </row>
    <row r="43" spans="1:30" x14ac:dyDescent="0.2">
      <c r="A43" s="184"/>
      <c r="B43" s="184"/>
      <c r="C43" s="184"/>
      <c r="D43" s="184"/>
      <c r="E43" s="92"/>
      <c r="F43" s="184"/>
      <c r="G43" s="184"/>
      <c r="H43" s="184"/>
      <c r="I43" s="184"/>
      <c r="J43" s="184"/>
      <c r="K43" s="184"/>
      <c r="L43" s="184"/>
      <c r="M43" s="184"/>
      <c r="N43" s="184"/>
      <c r="O43" s="184"/>
      <c r="P43" s="93"/>
      <c r="Q43" s="181"/>
      <c r="R43" s="181"/>
      <c r="S43" s="181"/>
      <c r="T43" s="181"/>
      <c r="U43" s="181"/>
      <c r="V43" s="181"/>
      <c r="W43" s="181"/>
      <c r="X43" s="181"/>
      <c r="Y43" s="181"/>
      <c r="Z43" s="181"/>
      <c r="AA43" s="181"/>
      <c r="AB43" s="181"/>
      <c r="AC43" s="181"/>
      <c r="AD43" s="181"/>
    </row>
    <row r="44" spans="1:30" x14ac:dyDescent="0.2">
      <c r="A44" s="184"/>
      <c r="B44" s="184"/>
      <c r="C44" s="184"/>
      <c r="D44" s="184"/>
      <c r="E44" s="92"/>
      <c r="F44" s="184"/>
      <c r="G44" s="184"/>
      <c r="H44" s="184"/>
      <c r="I44" s="184"/>
      <c r="J44" s="184"/>
      <c r="K44" s="184"/>
      <c r="L44" s="184"/>
      <c r="M44" s="184"/>
      <c r="N44" s="184"/>
      <c r="O44" s="184"/>
      <c r="P44" s="93"/>
    </row>
    <row r="45" spans="1:30" x14ac:dyDescent="0.2">
      <c r="A45" s="184"/>
      <c r="B45" s="184"/>
      <c r="C45" s="184"/>
      <c r="D45" s="184"/>
      <c r="E45" s="92"/>
      <c r="F45" s="184"/>
      <c r="G45" s="184"/>
      <c r="H45" s="184"/>
      <c r="I45" s="184"/>
      <c r="J45" s="184"/>
      <c r="K45" s="184"/>
      <c r="L45" s="184"/>
      <c r="M45" s="184"/>
      <c r="N45" s="184"/>
      <c r="O45" s="184"/>
      <c r="P45" s="93"/>
    </row>
    <row r="46" spans="1:30" x14ac:dyDescent="0.2">
      <c r="A46" s="184"/>
      <c r="B46" s="184"/>
      <c r="C46" s="184"/>
      <c r="D46" s="184"/>
      <c r="E46" s="92"/>
      <c r="F46" s="184"/>
      <c r="G46" s="184"/>
      <c r="H46" s="184"/>
      <c r="I46" s="184"/>
      <c r="J46" s="184"/>
      <c r="K46" s="184"/>
      <c r="L46" s="184"/>
      <c r="M46" s="184"/>
      <c r="N46" s="184"/>
      <c r="O46" s="184"/>
      <c r="P46" s="93"/>
      <c r="Q46" s="182"/>
      <c r="R46" s="182"/>
      <c r="S46" s="182"/>
    </row>
    <row r="47" spans="1:30" x14ac:dyDescent="0.2">
      <c r="A47" s="184"/>
      <c r="B47" s="184"/>
      <c r="C47" s="184"/>
      <c r="D47" s="184"/>
      <c r="E47" s="92"/>
      <c r="F47" s="184"/>
      <c r="G47" s="184"/>
      <c r="H47" s="184"/>
      <c r="I47" s="184"/>
      <c r="J47" s="184"/>
      <c r="K47" s="184"/>
      <c r="L47" s="184"/>
      <c r="M47" s="184"/>
      <c r="N47" s="184"/>
      <c r="O47" s="184"/>
      <c r="P47" s="93"/>
      <c r="Q47" s="182"/>
      <c r="R47" s="182"/>
      <c r="S47" s="182"/>
    </row>
    <row r="48" spans="1:30" x14ac:dyDescent="0.2">
      <c r="A48" s="184"/>
      <c r="B48" s="184"/>
      <c r="C48" s="184"/>
      <c r="D48" s="184"/>
      <c r="E48" s="92"/>
      <c r="F48" s="184"/>
      <c r="G48" s="184"/>
      <c r="H48" s="184"/>
      <c r="I48" s="184"/>
      <c r="J48" s="184"/>
      <c r="K48" s="184"/>
      <c r="L48" s="184"/>
      <c r="M48" s="184"/>
      <c r="N48" s="184"/>
      <c r="O48" s="184"/>
      <c r="P48" s="93"/>
      <c r="Q48" s="182"/>
      <c r="R48" s="182"/>
      <c r="S48" s="182"/>
    </row>
    <row r="49" spans="1:19" x14ac:dyDescent="0.2">
      <c r="A49" s="184"/>
      <c r="B49" s="184"/>
      <c r="C49" s="184"/>
      <c r="D49" s="184"/>
      <c r="E49" s="92"/>
      <c r="F49" s="184"/>
      <c r="G49" s="184"/>
      <c r="H49" s="184"/>
      <c r="I49" s="184"/>
      <c r="J49" s="184"/>
      <c r="K49" s="184"/>
      <c r="L49" s="184"/>
      <c r="M49" s="184"/>
      <c r="N49" s="184"/>
      <c r="O49" s="184"/>
      <c r="P49" s="93"/>
      <c r="Q49" s="182"/>
      <c r="R49" s="182"/>
      <c r="S49" s="182"/>
    </row>
    <row r="50" spans="1:19" x14ac:dyDescent="0.2">
      <c r="A50" s="184"/>
      <c r="B50" s="184"/>
      <c r="C50" s="184"/>
      <c r="D50" s="184"/>
      <c r="E50" s="92"/>
      <c r="F50" s="184"/>
      <c r="G50" s="184"/>
      <c r="H50" s="184"/>
      <c r="I50" s="184"/>
      <c r="J50" s="184"/>
      <c r="K50" s="184"/>
      <c r="L50" s="184"/>
      <c r="M50" s="184"/>
      <c r="N50" s="184"/>
      <c r="O50" s="184"/>
      <c r="P50" s="93"/>
      <c r="Q50" s="182"/>
      <c r="R50" s="182"/>
      <c r="S50" s="182"/>
    </row>
    <row r="51" spans="1:19" x14ac:dyDescent="0.2">
      <c r="A51" s="184"/>
      <c r="B51" s="184"/>
      <c r="C51" s="184"/>
      <c r="D51" s="184"/>
      <c r="E51" s="92"/>
      <c r="F51" s="184"/>
      <c r="G51" s="184"/>
      <c r="H51" s="184"/>
      <c r="I51" s="184"/>
      <c r="J51" s="184"/>
      <c r="K51" s="184"/>
      <c r="L51" s="184"/>
      <c r="M51" s="184"/>
      <c r="N51" s="184"/>
      <c r="O51" s="184"/>
      <c r="P51" s="93"/>
      <c r="Q51" s="182"/>
      <c r="R51" s="182"/>
      <c r="S51" s="182"/>
    </row>
    <row r="52" spans="1:19" x14ac:dyDescent="0.2">
      <c r="A52" s="184"/>
      <c r="B52" s="184"/>
      <c r="C52" s="184"/>
      <c r="D52" s="184"/>
      <c r="E52" s="92"/>
      <c r="F52" s="184"/>
      <c r="G52" s="184"/>
      <c r="H52" s="184"/>
      <c r="I52" s="184"/>
      <c r="J52" s="184"/>
      <c r="K52" s="184"/>
      <c r="L52" s="184"/>
      <c r="M52" s="184"/>
      <c r="N52" s="184"/>
      <c r="O52" s="184"/>
      <c r="P52" s="93"/>
      <c r="Q52" s="182"/>
      <c r="R52" s="182"/>
      <c r="S52" s="182"/>
    </row>
    <row r="53" spans="1:19" x14ac:dyDescent="0.2">
      <c r="A53" s="184"/>
      <c r="B53" s="184"/>
      <c r="C53" s="184"/>
      <c r="D53" s="184"/>
      <c r="E53" s="92"/>
      <c r="F53" s="184"/>
      <c r="G53" s="184"/>
      <c r="H53" s="184"/>
      <c r="I53" s="184"/>
      <c r="J53" s="184"/>
      <c r="K53" s="184"/>
      <c r="L53" s="184"/>
      <c r="M53" s="184"/>
      <c r="N53" s="184"/>
      <c r="O53" s="184"/>
      <c r="P53" s="93"/>
      <c r="Q53" s="182"/>
      <c r="R53" s="182"/>
      <c r="S53" s="182"/>
    </row>
    <row r="54" spans="1:19" x14ac:dyDescent="0.2">
      <c r="A54" s="184"/>
      <c r="B54" s="184"/>
      <c r="C54" s="184"/>
      <c r="D54" s="184"/>
      <c r="E54" s="92"/>
      <c r="F54" s="184"/>
      <c r="G54" s="184"/>
      <c r="H54" s="184"/>
      <c r="I54" s="184"/>
      <c r="J54" s="184"/>
      <c r="K54" s="184"/>
      <c r="L54" s="184"/>
      <c r="M54" s="184"/>
      <c r="N54" s="184"/>
      <c r="O54" s="184"/>
      <c r="P54" s="93"/>
      <c r="Q54" s="182"/>
      <c r="R54" s="182"/>
      <c r="S54" s="182"/>
    </row>
    <row r="55" spans="1:19" ht="13.5" thickBot="1" x14ac:dyDescent="0.25">
      <c r="E55" s="172"/>
      <c r="F55" s="168"/>
      <c r="G55" s="168"/>
      <c r="H55" s="168"/>
      <c r="I55" s="168"/>
      <c r="J55" s="168"/>
      <c r="K55" s="168"/>
      <c r="L55" s="168"/>
      <c r="M55" s="168"/>
      <c r="N55" s="168"/>
      <c r="O55" s="168"/>
      <c r="P55" s="169"/>
      <c r="Q55" s="182"/>
      <c r="R55" s="182"/>
      <c r="S55" s="182"/>
    </row>
    <row r="56" spans="1:19" x14ac:dyDescent="0.2">
      <c r="Q56" s="182"/>
      <c r="R56" s="182"/>
      <c r="S56" s="182"/>
    </row>
    <row r="57" spans="1:19" x14ac:dyDescent="0.2">
      <c r="Q57" s="182"/>
      <c r="R57" s="182"/>
      <c r="S57" s="182"/>
    </row>
    <row r="58" spans="1:19" x14ac:dyDescent="0.2">
      <c r="Q58" s="182"/>
      <c r="R58" s="182"/>
      <c r="S58" s="182"/>
    </row>
    <row r="59" spans="1:19" x14ac:dyDescent="0.2">
      <c r="Q59" s="182"/>
      <c r="R59" s="182"/>
      <c r="S59" s="182"/>
    </row>
    <row r="60" spans="1:19" x14ac:dyDescent="0.2">
      <c r="Q60" s="182"/>
      <c r="R60" s="182"/>
      <c r="S60" s="182"/>
    </row>
    <row r="61" spans="1:19" x14ac:dyDescent="0.2">
      <c r="Q61" s="182"/>
      <c r="R61" s="182"/>
      <c r="S61" s="182"/>
    </row>
    <row r="62" spans="1:19" x14ac:dyDescent="0.2">
      <c r="Q62" s="182"/>
      <c r="R62" s="182"/>
      <c r="S62" s="182"/>
    </row>
  </sheetData>
  <sheetProtection algorithmName="SHA-512" hashValue="ROu1Klm38oY4Hww5BgYXOm1Ad9rFAAjHRJZHUIdpGEiEM1aD3COxdYkVGOiFFypSFRhPNHfiRXQakCiFxrocFw==" saltValue="MbQmC1inWTF8EnPMPf0azQ==" spinCount="100000" sheet="1" objects="1" scenarios="1"/>
  <mergeCells count="4">
    <mergeCell ref="K7:K8"/>
    <mergeCell ref="V7:V8"/>
    <mergeCell ref="Q36:AD43"/>
    <mergeCell ref="Q46:S62"/>
  </mergeCells>
  <conditionalFormatting sqref="C9:E14 O9:P14">
    <cfRule type="expression" dxfId="2" priority="3">
      <formula>ISNUMBER($B9)</formula>
    </cfRule>
  </conditionalFormatting>
  <conditionalFormatting sqref="K9:K14">
    <cfRule type="cellIs" dxfId="1" priority="2" operator="between">
      <formula>0</formula>
      <formula>0.1</formula>
    </cfRule>
  </conditionalFormatting>
  <conditionalFormatting sqref="V9:V14">
    <cfRule type="cellIs" dxfId="0" priority="1" operator="between">
      <formula>0</formula>
      <formula>0.1</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BE2AC-D8B0-4A84-8237-E7E43484E4ED}">
  <dimension ref="B3:H13"/>
  <sheetViews>
    <sheetView tabSelected="1" workbookViewId="0">
      <selection activeCell="I18" sqref="I18"/>
    </sheetView>
  </sheetViews>
  <sheetFormatPr baseColWidth="10" defaultRowHeight="15" x14ac:dyDescent="0.25"/>
  <sheetData>
    <row r="3" spans="2:8" x14ac:dyDescent="0.25">
      <c r="B3" s="183" t="s">
        <v>50</v>
      </c>
      <c r="C3" s="183"/>
      <c r="D3" s="183"/>
      <c r="E3" s="183"/>
      <c r="F3" s="183"/>
      <c r="G3" s="183"/>
      <c r="H3" s="183"/>
    </row>
    <row r="4" spans="2:8" x14ac:dyDescent="0.25">
      <c r="B4" s="183"/>
      <c r="C4" s="183"/>
      <c r="D4" s="183"/>
      <c r="E4" s="183"/>
      <c r="F4" s="183"/>
      <c r="G4" s="183"/>
      <c r="H4" s="183"/>
    </row>
    <row r="5" spans="2:8" x14ac:dyDescent="0.25">
      <c r="B5" s="183"/>
      <c r="C5" s="183"/>
      <c r="D5" s="183"/>
      <c r="E5" s="183"/>
      <c r="F5" s="183"/>
      <c r="G5" s="183"/>
      <c r="H5" s="183"/>
    </row>
    <row r="6" spans="2:8" x14ac:dyDescent="0.25">
      <c r="B6" s="183"/>
      <c r="C6" s="183"/>
      <c r="D6" s="183"/>
      <c r="E6" s="183"/>
      <c r="F6" s="183"/>
      <c r="G6" s="183"/>
      <c r="H6" s="183"/>
    </row>
    <row r="7" spans="2:8" x14ac:dyDescent="0.25">
      <c r="B7" s="183"/>
      <c r="C7" s="183"/>
      <c r="D7" s="183"/>
      <c r="E7" s="183"/>
      <c r="F7" s="183"/>
      <c r="G7" s="183"/>
      <c r="H7" s="183"/>
    </row>
    <row r="8" spans="2:8" x14ac:dyDescent="0.25">
      <c r="B8" s="183"/>
      <c r="C8" s="183"/>
      <c r="D8" s="183"/>
      <c r="E8" s="183"/>
      <c r="F8" s="183"/>
      <c r="G8" s="183"/>
      <c r="H8" s="183"/>
    </row>
    <row r="9" spans="2:8" x14ac:dyDescent="0.25">
      <c r="B9" s="183"/>
      <c r="C9" s="183"/>
      <c r="D9" s="183"/>
      <c r="E9" s="183"/>
      <c r="F9" s="183"/>
      <c r="G9" s="183"/>
      <c r="H9" s="183"/>
    </row>
    <row r="10" spans="2:8" x14ac:dyDescent="0.25">
      <c r="B10" s="183"/>
      <c r="C10" s="183"/>
      <c r="D10" s="183"/>
      <c r="E10" s="183"/>
      <c r="F10" s="183"/>
      <c r="G10" s="183"/>
      <c r="H10" s="183"/>
    </row>
    <row r="11" spans="2:8" x14ac:dyDescent="0.25">
      <c r="B11" s="183"/>
      <c r="C11" s="183"/>
      <c r="D11" s="183"/>
      <c r="E11" s="183"/>
      <c r="F11" s="183"/>
      <c r="G11" s="183"/>
      <c r="H11" s="183"/>
    </row>
    <row r="12" spans="2:8" x14ac:dyDescent="0.25">
      <c r="B12" s="183"/>
      <c r="C12" s="183"/>
      <c r="D12" s="183"/>
      <c r="E12" s="183"/>
      <c r="F12" s="183"/>
      <c r="G12" s="183"/>
      <c r="H12" s="183"/>
    </row>
    <row r="13" spans="2:8" x14ac:dyDescent="0.25">
      <c r="B13" s="183"/>
      <c r="C13" s="183"/>
      <c r="D13" s="183"/>
      <c r="E13" s="183"/>
      <c r="F13" s="183"/>
      <c r="G13" s="183"/>
      <c r="H13" s="183"/>
    </row>
  </sheetData>
  <mergeCells count="1">
    <mergeCell ref="B3:H1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73366ED2B897854BB64673F456C1A6B4" ma:contentTypeVersion="9" ma:contentTypeDescription="Opprett et nytt dokument." ma:contentTypeScope="" ma:versionID="0d1e23834f9c0ca02c5264734e5fa3db">
  <xsd:schema xmlns:xsd="http://www.w3.org/2001/XMLSchema" xmlns:xs="http://www.w3.org/2001/XMLSchema" xmlns:p="http://schemas.microsoft.com/office/2006/metadata/properties" xmlns:ns2="34401bd3-40af-4a30-a8e4-7ddbb939e5ef" xmlns:ns3="d003a215-8b1f-40d6-8dd8-fec02618885f" targetNamespace="http://schemas.microsoft.com/office/2006/metadata/properties" ma:root="true" ma:fieldsID="6fe8cb378dd4c41870e5b8866634bd9b" ns2:_="" ns3:_="">
    <xsd:import namespace="34401bd3-40af-4a30-a8e4-7ddbb939e5ef"/>
    <xsd:import namespace="d003a215-8b1f-40d6-8dd8-fec02618885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401bd3-40af-4a30-a8e4-7ddbb939e5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003a215-8b1f-40d6-8dd8-fec02618885f" elementFormDefault="qualified">
    <xsd:import namespace="http://schemas.microsoft.com/office/2006/documentManagement/types"/>
    <xsd:import namespace="http://schemas.microsoft.com/office/infopath/2007/PartnerControls"/>
    <xsd:element name="SharedWithUsers" ma:index="12"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7"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E92BDE-983F-4F5F-B694-8D44C3161FD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d003a215-8b1f-40d6-8dd8-fec02618885f"/>
    <ds:schemaRef ds:uri="34401bd3-40af-4a30-a8e4-7ddbb939e5ef"/>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1B0A4BEF-BBA8-4D81-8285-2F75B28FC6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401bd3-40af-4a30-a8e4-7ddbb939e5ef"/>
    <ds:schemaRef ds:uri="d003a215-8b1f-40d6-8dd8-fec0261888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7097DB9-27C5-430E-BB64-327F2F13A5D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Navngitte områder</vt:lpstr>
      </vt:variant>
      <vt:variant>
        <vt:i4>3</vt:i4>
      </vt:variant>
    </vt:vector>
  </HeadingPairs>
  <TitlesOfParts>
    <vt:vector size="7" baseType="lpstr">
      <vt:lpstr>EPPO 2010</vt:lpstr>
      <vt:lpstr> ECPA 2017</vt:lpstr>
      <vt:lpstr>Waiving calculation</vt:lpstr>
      <vt:lpstr>Password protection </vt:lpstr>
      <vt:lpstr>'Waiving calculation'!_ftn1</vt:lpstr>
      <vt:lpstr>'Waiving calculation'!_ftn2</vt:lpstr>
      <vt:lpstr>'Waiving calculation'!_ftnref1</vt:lpstr>
    </vt:vector>
  </TitlesOfParts>
  <Manager/>
  <Company>Kemikalieinspektionen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Johan Svensson</dc:creator>
  <cp:keywords/>
  <dc:description/>
  <cp:lastModifiedBy>Turid Hertel-Aas</cp:lastModifiedBy>
  <cp:revision/>
  <dcterms:created xsi:type="dcterms:W3CDTF">2019-12-06T09:53:39Z</dcterms:created>
  <dcterms:modified xsi:type="dcterms:W3CDTF">2023-03-30T13:13:04Z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0x01010073366ED2B897854BB64673F456C1A6B4</vt:lpwstr>
  </property>
  <property fmtid="{D5CDD505-2E9C-101B-9397-08002B2CF9AE}" pid="3" name="Workbook id">
    <vt:lpwstr>b3c48cf7-7cb6-484f-a735-9877ad07d6a1</vt:lpwstr>
  </property>
  <property fmtid="{D5CDD505-2E9C-101B-9397-08002B2CF9AE}" pid="4" name="Workbook type">
    <vt:lpwstr>Custom</vt:lpwstr>
  </property>
  <property fmtid="{D5CDD505-2E9C-101B-9397-08002B2CF9AE}" pid="5" name="Workbook version">
    <vt:lpwstr>Custom</vt:lpwstr>
  </property>
  <property fmtid="{D5CDD505-2E9C-101B-9397-08002B2CF9AE}" pid="6" name="_dlc_DocIdItemGuid">
    <vt:lpwstr>4aaf2cb1-542d-47e0-89cc-7660b3ebdc47</vt:lpwstr>
  </property>
  <property fmtid="{D5CDD505-2E9C-101B-9397-08002B2CF9AE}" pid="7" name="p69e5fdff53c4de2b0f024897cb16c67">
    <vt:lpwstr/>
  </property>
  <property fmtid="{D5CDD505-2E9C-101B-9397-08002B2CF9AE}" pid="8" name="m7e4184ca93f49d195c921ae60aaf7dd">
    <vt:lpwstr>Kasvinsuojeluaineet|15f101ff-9be2-41d7-8e79-5113ec247577</vt:lpwstr>
  </property>
  <property fmtid="{D5CDD505-2E9C-101B-9397-08002B2CF9AE}" pid="9" name="Julkisuusluokka metatiedot">
    <vt:lpwstr/>
  </property>
  <property fmtid="{D5CDD505-2E9C-101B-9397-08002B2CF9AE}" pid="10" name="m0ccc6a7213c41a3bc7c7736890d25d4">
    <vt:lpwstr>Kemikaalit|0942c221-4d4d-461d-93ae-771caa12d25c</vt:lpwstr>
  </property>
  <property fmtid="{D5CDD505-2E9C-101B-9397-08002B2CF9AE}" pid="11" name="TukesAliprosessi">
    <vt:lpwstr/>
  </property>
  <property fmtid="{D5CDD505-2E9C-101B-9397-08002B2CF9AE}" pid="12" name="mfd6ac382823424e8e6b9282d9976931">
    <vt:lpwstr/>
  </property>
  <property fmtid="{D5CDD505-2E9C-101B-9397-08002B2CF9AE}" pid="13" name="TukesYksikko">
    <vt:lpwstr>1;#Kemikaalit|0942c221-4d4d-461d-93ae-771caa12d25c</vt:lpwstr>
  </property>
  <property fmtid="{D5CDD505-2E9C-101B-9397-08002B2CF9AE}" pid="14" name="TaxCatchAll">
    <vt:lpwstr>1;#Kemikaalit|0942c221-4d4d-461d-93ae-771caa12d25c;#3;#Kasvinsuojeluaineet|15f101ff-9be2-41d7-8e79-5113ec247577</vt:lpwstr>
  </property>
  <property fmtid="{D5CDD505-2E9C-101B-9397-08002B2CF9AE}" pid="15" name="a1ebea5ee4d24aa9b1ddc155cebddc95">
    <vt:lpwstr/>
  </property>
  <property fmtid="{D5CDD505-2E9C-101B-9397-08002B2CF9AE}" pid="16" name="TukesProsessi">
    <vt:lpwstr/>
  </property>
  <property fmtid="{D5CDD505-2E9C-101B-9397-08002B2CF9AE}" pid="17" name="TukesRyhma">
    <vt:lpwstr>3;#Kasvinsuojeluaineet|15f101ff-9be2-41d7-8e79-5113ec247577</vt:lpwstr>
  </property>
  <property fmtid="{D5CDD505-2E9C-101B-9397-08002B2CF9AE}" pid="18" name="p2cbd4a58aee4e01a4c358d4e1a82c0b">
    <vt:lpwstr/>
  </property>
  <property fmtid="{D5CDD505-2E9C-101B-9397-08002B2CF9AE}" pid="19" name="Suojaustaso metatiedot">
    <vt:lpwstr/>
  </property>
</Properties>
</file>